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0FE8454F-1E52-4C08-90D2-494332A23D57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<sst xmlns="http://schemas.openxmlformats.org/spreadsheetml/2006/main" count="598" uniqueCount="176">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</sst>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workbookViewId="0">
      <selection activeCell="A8" sqref="A8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6690</v>
      </c>
      <c r="E4" s="42">
        <f>ROUND(SUM('Alternative 1 Summary'!F5:F37)/1000,0)</f>
        <v>29265</v>
      </c>
      <c r="F4" s="42">
        <f>ROUND(SUM('Alternative 1 Summary'!G5:G37)/1000,0)</f>
        <v>-14302</v>
      </c>
      <c r="G4" s="42">
        <f>ROUND(SUM('Alternative 1 Summary'!H5:H37)/1000,0)</f>
        <v>56138</v>
      </c>
      <c r="H4" s="421">
        <f>ROUND(SUM('Alternative 1 Summary'!I5:I37)/1000,0)</f>
        <v>24259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6625</v>
      </c>
      <c r="E5" s="42">
        <f>ROUND(SUM('Alternative 2 Summary'!F5:F37)/1000,0)</f>
        <v>17875</v>
      </c>
      <c r="F5" s="42">
        <f>ROUND(SUM('Alternative 2 Summary'!G5:G37)/1000,0)</f>
        <v>-29573</v>
      </c>
      <c r="G5" s="42">
        <f>ROUND(SUM('Alternative 2 Summary'!H5:H37)/1000,0)</f>
        <v>29076</v>
      </c>
      <c r="H5" s="421">
        <f>ROUND(SUM('Alternative 2 Summary'!I5:I37)/1000,0)</f>
        <v>23794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-65</v>
      </c>
      <c r="E6" s="79">
        <f t="shared" si="0"/>
        <v>-11390</v>
      </c>
      <c r="F6" s="79">
        <f t="shared" si="0"/>
        <v>-15271</v>
      </c>
      <c r="G6" s="79">
        <f t="shared" si="0"/>
        <v>-27062</v>
      </c>
      <c r="H6" s="83">
        <f t="shared" si="0"/>
        <v>-465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1.0309966122512238E-2</v>
      </c>
      <c r="C32" s="346">
        <f>'SL Marginal Supply Costs'!C22</f>
        <v>191.03431804025757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-48192.542732263704</v>
      </c>
      <c r="J32" s="300">
        <f t="shared" si="2"/>
        <v>-9626.0029699447769</v>
      </c>
      <c r="K32" s="300">
        <f t="shared" si="3"/>
        <v>-5230.9510156332381</v>
      </c>
      <c r="L32" s="300">
        <f t="shared" si="4"/>
        <v>-2525.7973604897829</v>
      </c>
      <c r="M32" s="352">
        <f t="shared" si="6"/>
        <v>-65575.294078331499</v>
      </c>
      <c r="N32" s="349">
        <f t="shared" si="7"/>
        <v>-212610.49805699641</v>
      </c>
      <c r="O32" s="300">
        <f t="shared" si="8"/>
        <v>-42466.928900349252</v>
      </c>
      <c r="P32" s="300">
        <f t="shared" si="9"/>
        <v>-23077.327687899196</v>
      </c>
      <c r="Q32" s="300">
        <f t="shared" si="10"/>
        <v>-11143.031771288224</v>
      </c>
      <c r="R32" s="352">
        <f t="shared" si="11"/>
        <v>-289297.78641653305</v>
      </c>
      <c r="S32" s="351">
        <f t="shared" si="12"/>
        <v>-354873.08049486455</v>
      </c>
    </row>
    <row r="33" spans="1:19" x14ac:dyDescent="0.25">
      <c r="A33" s="344">
        <f t="shared" si="5"/>
        <v>2042</v>
      </c>
      <c r="B33" s="345">
        <f>'SL Marginal Supply Costs'!B23</f>
        <v>1.0481929024551077E-2</v>
      </c>
      <c r="C33" s="346">
        <f>'SL Marginal Supply Costs'!C23</f>
        <v>194.22063459346936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-51575.115861536731</v>
      </c>
      <c r="J33" s="300">
        <f t="shared" si="2"/>
        <v>-10301.6398453288</v>
      </c>
      <c r="K33" s="300">
        <f t="shared" si="3"/>
        <v>-5598.104798000044</v>
      </c>
      <c r="L33" s="300">
        <f t="shared" si="4"/>
        <v>-2703.0798568512319</v>
      </c>
      <c r="M33" s="352">
        <f t="shared" si="6"/>
        <v>-70177.940361716799</v>
      </c>
      <c r="N33" s="349">
        <f t="shared" si="7"/>
        <v>-227533.35783894121</v>
      </c>
      <c r="O33" s="300">
        <f t="shared" si="8"/>
        <v>-45447.628494871831</v>
      </c>
      <c r="P33" s="300">
        <f t="shared" si="9"/>
        <v>-24697.095894905564</v>
      </c>
      <c r="Q33" s="300">
        <f t="shared" si="10"/>
        <v>-11925.146964039019</v>
      </c>
      <c r="R33" s="352">
        <f t="shared" si="11"/>
        <v>-309603.22919275763</v>
      </c>
      <c r="S33" s="351">
        <f t="shared" si="12"/>
        <v>-379781.16955447441</v>
      </c>
    </row>
    <row r="34" spans="1:19" x14ac:dyDescent="0.25">
      <c r="A34" s="344">
        <f t="shared" si="5"/>
        <v>2043</v>
      </c>
      <c r="B34" s="345">
        <f>'SL Marginal Supply Costs'!B24</f>
        <v>1.0655787465344888E-2</v>
      </c>
      <c r="C34" s="346">
        <f>'SL Marginal Supply Costs'!C24</f>
        <v>197.44207375999252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-55052.094459477717</v>
      </c>
      <c r="J34" s="300">
        <f t="shared" si="2"/>
        <v>-10996.133316988005</v>
      </c>
      <c r="K34" s="300">
        <f t="shared" si="3"/>
        <v>-5975.5056093512594</v>
      </c>
      <c r="L34" s="300">
        <f t="shared" si="4"/>
        <v>-2885.3101951412964</v>
      </c>
      <c r="M34" s="352">
        <f t="shared" si="6"/>
        <v>-74909.04358095827</v>
      </c>
      <c r="N34" s="349">
        <f t="shared" si="7"/>
        <v>-242872.70516387175</v>
      </c>
      <c r="O34" s="300">
        <f t="shared" si="8"/>
        <v>-48511.51752283016</v>
      </c>
      <c r="P34" s="300">
        <f t="shared" si="9"/>
        <v>-26362.070804286683</v>
      </c>
      <c r="Q34" s="300">
        <f t="shared" si="10"/>
        <v>-12729.090495306718</v>
      </c>
      <c r="R34" s="352">
        <f t="shared" si="11"/>
        <v>-330475.38398629532</v>
      </c>
      <c r="S34" s="351">
        <f t="shared" si="12"/>
        <v>-405384.42756725359</v>
      </c>
    </row>
    <row r="35" spans="1:19" x14ac:dyDescent="0.25">
      <c r="A35" s="344">
        <f t="shared" si="5"/>
        <v>2044</v>
      </c>
      <c r="B35" s="345">
        <f>'SL Marginal Supply Costs'!B25</f>
        <v>1.0831865415362883E-2</v>
      </c>
      <c r="C35" s="346">
        <f>'SL Marginal Supply Costs'!C25</f>
        <v>200.70463841868394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-58626.631007895368</v>
      </c>
      <c r="J35" s="300">
        <f t="shared" si="2"/>
        <v>-11710.113063240506</v>
      </c>
      <c r="K35" s="300">
        <f t="shared" si="3"/>
        <v>-6363.4956287250543</v>
      </c>
      <c r="L35" s="300">
        <f t="shared" si="4"/>
        <v>-3072.6535986451581</v>
      </c>
      <c r="M35" s="352">
        <f t="shared" si="6"/>
        <v>-79772.893298506096</v>
      </c>
      <c r="N35" s="349">
        <f t="shared" si="7"/>
        <v>-258642.44780028227</v>
      </c>
      <c r="O35" s="300">
        <f t="shared" si="8"/>
        <v>-51661.373928969238</v>
      </c>
      <c r="P35" s="300">
        <f t="shared" si="9"/>
        <v>-28073.762003451837</v>
      </c>
      <c r="Q35" s="300">
        <f t="shared" si="10"/>
        <v>-13555.591278797912</v>
      </c>
      <c r="R35" s="352">
        <f t="shared" si="11"/>
        <v>-351933.17501150124</v>
      </c>
      <c r="S35" s="351">
        <f t="shared" si="12"/>
        <v>-431706.06831000734</v>
      </c>
    </row>
    <row r="36" spans="1:19" x14ac:dyDescent="0.25">
      <c r="A36" s="344">
        <f t="shared" si="5"/>
        <v>2045</v>
      </c>
      <c r="B36" s="345">
        <f>'SL Marginal Supply Costs'!B26</f>
        <v>1.1009617731988598E-2</v>
      </c>
      <c r="C36" s="346">
        <f>'SL Marginal Supply Costs'!C26</f>
        <v>203.9982275714672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-62297.278974781926</v>
      </c>
      <c r="J36" s="300">
        <f t="shared" si="2"/>
        <v>-12443.290153048152</v>
      </c>
      <c r="K36" s="300">
        <f t="shared" si="3"/>
        <v>-6761.917845562406</v>
      </c>
      <c r="L36" s="300">
        <f t="shared" si="4"/>
        <v>-3265.0342538340024</v>
      </c>
      <c r="M36" s="352">
        <f t="shared" si="6"/>
        <v>-84767.521227226491</v>
      </c>
      <c r="N36" s="349">
        <f t="shared" si="7"/>
        <v>-274836.20409920404</v>
      </c>
      <c r="O36" s="300">
        <f t="shared" si="8"/>
        <v>-54895.923039481815</v>
      </c>
      <c r="P36" s="300">
        <f t="shared" si="9"/>
        <v>-29831.476810685937</v>
      </c>
      <c r="Q36" s="300">
        <f t="shared" si="10"/>
        <v>-14404.314848821299</v>
      </c>
      <c r="R36" s="352">
        <f t="shared" si="11"/>
        <v>-373967.9187981931</v>
      </c>
      <c r="S36" s="351">
        <f t="shared" si="12"/>
        <v>-458735.44002541958</v>
      </c>
    </row>
    <row r="37" spans="1:19" x14ac:dyDescent="0.25">
      <c r="A37" s="344">
        <f t="shared" si="5"/>
        <v>2046</v>
      </c>
      <c r="B37" s="345">
        <f>'SL Marginal Supply Costs'!B27</f>
        <v>1.1190286987188991E-2</v>
      </c>
      <c r="C37" s="346">
        <f>'SL Marginal Supply Costs'!C27</f>
        <v>207.34586494950725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-66072.610856607498</v>
      </c>
      <c r="J37" s="300">
        <f t="shared" si="2"/>
        <v>-13197.376861211207</v>
      </c>
      <c r="K37" s="300">
        <f t="shared" si="3"/>
        <v>-7171.7027421863995</v>
      </c>
      <c r="L37" s="300">
        <f t="shared" si="4"/>
        <v>-3462.9014499075565</v>
      </c>
      <c r="M37" s="352">
        <f t="shared" si="6"/>
        <v>-89904.591909912662</v>
      </c>
      <c r="N37" s="349">
        <f t="shared" si="7"/>
        <v>-291491.7932467761</v>
      </c>
      <c r="O37" s="300">
        <f t="shared" si="8"/>
        <v>-58222.718877821637</v>
      </c>
      <c r="P37" s="300">
        <f t="shared" si="9"/>
        <v>-31639.320224375213</v>
      </c>
      <c r="Q37" s="300">
        <f t="shared" si="10"/>
        <v>-15277.243329479692</v>
      </c>
      <c r="R37" s="352">
        <f t="shared" si="11"/>
        <v>-396631.07567845267</v>
      </c>
      <c r="S37" s="351">
        <f t="shared" si="12"/>
        <v>-486535.66758836532</v>
      </c>
    </row>
    <row r="38" spans="1:19" x14ac:dyDescent="0.25">
      <c r="A38" s="344">
        <f t="shared" si="5"/>
        <v>2047</v>
      </c>
      <c r="B38" s="345">
        <f>'SL Marginal Supply Costs'!B28</f>
        <v>1.1373921048304474E-2</v>
      </c>
      <c r="C38" s="346">
        <f>'SL Marginal Supply Costs'!C28</f>
        <v>210.74843749119191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-69955.073929175691</v>
      </c>
      <c r="J38" s="300">
        <f t="shared" si="2"/>
        <v>-13972.862007842046</v>
      </c>
      <c r="K38" s="300">
        <f t="shared" si="3"/>
        <v>-7593.1159526375841</v>
      </c>
      <c r="L38" s="300">
        <f t="shared" si="4"/>
        <v>-3666.383449920947</v>
      </c>
      <c r="M38" s="352">
        <f t="shared" si="6"/>
        <v>-95187.435339576274</v>
      </c>
      <c r="N38" s="349">
        <f t="shared" si="7"/>
        <v>-308620.01186210144</v>
      </c>
      <c r="O38" s="300">
        <f t="shared" si="8"/>
        <v>-61643.917966173634</v>
      </c>
      <c r="P38" s="300">
        <f t="shared" si="9"/>
        <v>-33498.464139224954</v>
      </c>
      <c r="Q38" s="300">
        <f t="shared" si="10"/>
        <v>-16174.942577448979</v>
      </c>
      <c r="R38" s="352">
        <f t="shared" si="11"/>
        <v>-419937.33654494898</v>
      </c>
      <c r="S38" s="351">
        <f t="shared" si="12"/>
        <v>-515124.77188452525</v>
      </c>
    </row>
    <row r="39" spans="1:19" x14ac:dyDescent="0.25">
      <c r="A39" s="344">
        <f t="shared" si="5"/>
        <v>2048</v>
      </c>
      <c r="B39" s="345">
        <f>'SL Marginal Supply Costs'!B29</f>
        <v>1.1560568568184723E-2</v>
      </c>
      <c r="C39" s="346">
        <f>'SL Marginal Supply Costs'!C29</f>
        <v>214.20684668968312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-73947.167597938722</v>
      </c>
      <c r="J39" s="300">
        <f t="shared" si="2"/>
        <v>-14770.244825455529</v>
      </c>
      <c r="K39" s="300">
        <f t="shared" si="3"/>
        <v>-8026.4287692518164</v>
      </c>
      <c r="L39" s="300">
        <f t="shared" si="4"/>
        <v>-3875.6112490725195</v>
      </c>
      <c r="M39" s="352">
        <f t="shared" si="6"/>
        <v>-100619.45244171859</v>
      </c>
      <c r="N39" s="349">
        <f t="shared" si="7"/>
        <v>-326231.88654406689</v>
      </c>
      <c r="O39" s="300">
        <f t="shared" si="8"/>
        <v>-65161.722763001599</v>
      </c>
      <c r="P39" s="300">
        <f t="shared" si="9"/>
        <v>-35410.105412578137</v>
      </c>
      <c r="Q39" s="300">
        <f t="shared" si="10"/>
        <v>-17097.990502770506</v>
      </c>
      <c r="R39" s="352">
        <f t="shared" si="11"/>
        <v>-443901.70522241719</v>
      </c>
      <c r="S39" s="351">
        <f t="shared" si="12"/>
        <v>-544521.1576641358</v>
      </c>
    </row>
    <row r="40" spans="1:19" x14ac:dyDescent="0.25">
      <c r="A40" s="344">
        <f t="shared" si="5"/>
        <v>2049</v>
      </c>
      <c r="B40" s="345">
        <f>'SL Marginal Supply Costs'!B30</f>
        <v>1.1750278998078983E-2</v>
      </c>
      <c r="C40" s="346">
        <f>'SL Marginal Supply Costs'!C30</f>
        <v>217.72200883176231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-78051.444449873205</v>
      </c>
      <c r="J40" s="300">
        <f t="shared" si="2"/>
        <v>-15590.035169071236</v>
      </c>
      <c r="K40" s="300">
        <f t="shared" si="3"/>
        <v>-8471.9182568337528</v>
      </c>
      <c r="L40" s="300">
        <f t="shared" si="4"/>
        <v>-4090.7186298332217</v>
      </c>
      <c r="M40" s="352">
        <f t="shared" si="6"/>
        <v>-106204.11650561143</v>
      </c>
      <c r="N40" s="349">
        <f t="shared" si="7"/>
        <v>-344338.6785118914</v>
      </c>
      <c r="O40" s="300">
        <f t="shared" si="8"/>
        <v>-68778.382589953704</v>
      </c>
      <c r="P40" s="300">
        <f t="shared" si="9"/>
        <v>-37375.46636811331</v>
      </c>
      <c r="Q40" s="300">
        <f t="shared" si="10"/>
        <v>-18046.977312064777</v>
      </c>
      <c r="R40" s="352">
        <f t="shared" si="11"/>
        <v>-468539.5047820232</v>
      </c>
      <c r="S40" s="351">
        <f t="shared" si="12"/>
        <v>-574743.6212876346</v>
      </c>
    </row>
    <row r="41" spans="1:19" x14ac:dyDescent="0.25">
      <c r="A41" s="344">
        <f t="shared" si="5"/>
        <v>2050</v>
      </c>
      <c r="B41" s="345">
        <f>'SL Marginal Supply Costs'!B31</f>
        <v>1.194310260073792E-2</v>
      </c>
      <c r="C41" s="346">
        <f>'SL Marginal Supply Costs'!C31</f>
        <v>221.29485524059606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-82270.511325840955</v>
      </c>
      <c r="J41" s="300">
        <f t="shared" si="2"/>
        <v>-16432.753730407319</v>
      </c>
      <c r="K41" s="300">
        <f t="shared" si="3"/>
        <v>-8929.8673690538235</v>
      </c>
      <c r="L41" s="300">
        <f t="shared" si="4"/>
        <v>-4311.8422181496126</v>
      </c>
      <c r="M41" s="352">
        <f t="shared" si="6"/>
        <v>-111944.97464345171</v>
      </c>
      <c r="N41" s="349">
        <f t="shared" si="7"/>
        <v>-362951.88833604835</v>
      </c>
      <c r="O41" s="300">
        <f t="shared" si="8"/>
        <v>-72496.194576819267</v>
      </c>
      <c r="P41" s="300">
        <f t="shared" si="9"/>
        <v>-39395.795309351874</v>
      </c>
      <c r="Q41" s="300">
        <f t="shared" si="10"/>
        <v>-19022.505756481638</v>
      </c>
      <c r="R41" s="352">
        <f t="shared" si="11"/>
        <v>-493866.38397870108</v>
      </c>
      <c r="S41" s="351">
        <f t="shared" si="12"/>
        <v>-605811.35862215282</v>
      </c>
    </row>
    <row r="42" spans="1:19" x14ac:dyDescent="0.25">
      <c r="A42" s="344">
        <f t="shared" si="5"/>
        <v>2051</v>
      </c>
      <c r="B42" s="345">
        <f>'SL Marginal Supply Costs'!B32</f>
        <v>1.213909046373046E-2</v>
      </c>
      <c r="C42" s="346">
        <f>'SL Marginal Supply Costs'!C32</f>
        <v>224.92633252248496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-86607.030413823304</v>
      </c>
      <c r="J42" s="300">
        <f t="shared" si="2"/>
        <v>-17298.93225624373</v>
      </c>
      <c r="K42" s="300">
        <f t="shared" si="3"/>
        <v>-9400.565067110907</v>
      </c>
      <c r="L42" s="300">
        <f t="shared" si="4"/>
        <v>-4539.1215407408763</v>
      </c>
      <c r="M42" s="352">
        <f t="shared" si="6"/>
        <v>-117845.64927791881</v>
      </c>
      <c r="N42" s="349">
        <f t="shared" si="7"/>
        <v>-382083.26076127525</v>
      </c>
      <c r="O42" s="300">
        <f t="shared" si="8"/>
        <v>-76317.504624879148</v>
      </c>
      <c r="P42" s="300">
        <f t="shared" si="9"/>
        <v>-41472.367043160819</v>
      </c>
      <c r="Q42" s="300">
        <f t="shared" si="10"/>
        <v>-20025.191384476835</v>
      </c>
      <c r="R42" s="352">
        <f t="shared" si="11"/>
        <v>-519898.32381379209</v>
      </c>
      <c r="S42" s="351">
        <f t="shared" si="12"/>
        <v>-637743.97309171094</v>
      </c>
    </row>
    <row r="43" spans="1:19" x14ac:dyDescent="0.25">
      <c r="A43" s="344">
        <f t="shared" si="5"/>
        <v>2052</v>
      </c>
      <c r="B43" s="345">
        <f>'SL Marginal Supply Costs'!B33</f>
        <v>1.2338294512979161E-2</v>
      </c>
      <c r="C43" s="346">
        <f>'SL Marginal Supply Costs'!C33</f>
        <v>228.61740281766168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-91063.720363425688</v>
      </c>
      <c r="J43" s="300">
        <f t="shared" si="2"/>
        <v>-18189.113771033877</v>
      </c>
      <c r="K43" s="300">
        <f t="shared" si="3"/>
        <v>-9884.3064407037109</v>
      </c>
      <c r="L43" s="300">
        <f t="shared" si="4"/>
        <v>-4772.6990835105989</v>
      </c>
      <c r="M43" s="352">
        <f t="shared" si="6"/>
        <v>-123909.83965867388</v>
      </c>
      <c r="N43" s="349">
        <f t="shared" si="7"/>
        <v>-401744.78962342051</v>
      </c>
      <c r="O43" s="300">
        <f t="shared" si="8"/>
        <v>-80244.70838899925</v>
      </c>
      <c r="P43" s="300">
        <f t="shared" si="9"/>
        <v>-43606.483413440794</v>
      </c>
      <c r="Q43" s="300">
        <f t="shared" si="10"/>
        <v>-21055.662799506641</v>
      </c>
      <c r="R43" s="352">
        <f t="shared" si="11"/>
        <v>-546651.64422536723</v>
      </c>
      <c r="S43" s="351">
        <f t="shared" si="12"/>
        <v>-670561.48388404108</v>
      </c>
    </row>
    <row r="44" spans="1:19" x14ac:dyDescent="0.25">
      <c r="A44" s="344">
        <f t="shared" si="5"/>
        <v>2053</v>
      </c>
      <c r="B44" s="345">
        <f>'SL Marginal Supply Costs'!B34</f>
        <v>1.2540767526517699E-2</v>
      </c>
      <c r="C44" s="346">
        <f>'SL Marginal Supply Costs'!C34</f>
        <v>232.36904405520491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-95643.357422055764</v>
      </c>
      <c r="J44" s="300">
        <f t="shared" si="2"/>
        <v>-19103.852803845471</v>
      </c>
      <c r="K44" s="300">
        <f t="shared" si="3"/>
        <v>-10381.392831354658</v>
      </c>
      <c r="L44" s="300">
        <f t="shared" si="4"/>
        <v>-5012.7203510944955</v>
      </c>
      <c r="M44" s="352">
        <f t="shared" si="6"/>
        <v>-130141.32340835039</v>
      </c>
      <c r="N44" s="349">
        <f t="shared" si="7"/>
        <v>-421948.72286190814</v>
      </c>
      <c r="O44" s="300">
        <f t="shared" si="8"/>
        <v>-84280.252278822823</v>
      </c>
      <c r="P44" s="300">
        <f t="shared" si="9"/>
        <v>-45799.473845192777</v>
      </c>
      <c r="Q44" s="300">
        <f t="shared" si="10"/>
        <v>-22114.56192273385</v>
      </c>
      <c r="R44" s="352">
        <f t="shared" si="11"/>
        <v>-574143.01090865768</v>
      </c>
      <c r="S44" s="351">
        <f t="shared" si="12"/>
        <v>-704284.33431700803</v>
      </c>
    </row>
    <row r="45" spans="1:19" x14ac:dyDescent="0.25">
      <c r="A45" s="344">
        <f t="shared" si="5"/>
        <v>2054</v>
      </c>
      <c r="B45" s="345">
        <f>'SL Marginal Supply Costs'!B35</f>
        <v>1.2746563148474138E-2</v>
      </c>
      <c r="C45" s="346">
        <f>'SL Marginal Supply Costs'!C35</f>
        <v>236.18225021213644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-100348.77659318685</v>
      </c>
      <c r="J45" s="300">
        <f t="shared" si="2"/>
        <v>-20043.715619712613</v>
      </c>
      <c r="K45" s="300">
        <f t="shared" si="3"/>
        <v>-10892.131958131009</v>
      </c>
      <c r="L45" s="300">
        <f t="shared" si="4"/>
        <v>-5259.3339275656172</v>
      </c>
      <c r="M45" s="352">
        <f t="shared" si="6"/>
        <v>-136543.95809859608</v>
      </c>
      <c r="N45" s="349">
        <f t="shared" si="7"/>
        <v>-442707.56762963533</v>
      </c>
      <c r="O45" s="300">
        <f t="shared" si="8"/>
        <v>-88426.634479423883</v>
      </c>
      <c r="P45" s="300">
        <f t="shared" si="9"/>
        <v>-48052.695899160426</v>
      </c>
      <c r="Q45" s="300">
        <f t="shared" si="10"/>
        <v>-23202.544260840281</v>
      </c>
      <c r="R45" s="352">
        <f t="shared" si="11"/>
        <v>-602389.44226905995</v>
      </c>
      <c r="S45" s="351">
        <f t="shared" si="12"/>
        <v>-738933.40036765602</v>
      </c>
    </row>
    <row r="46" spans="1:19" ht="15.75" thickBot="1" x14ac:dyDescent="0.3">
      <c r="A46" s="344">
        <f t="shared" si="5"/>
        <v>2055</v>
      </c>
      <c r="B46" s="345">
        <f>'SL Marginal Supply Costs'!B36</f>
        <v>1.2955735903283644E-2</v>
      </c>
      <c r="C46" s="346">
        <f>'SL Marginal Supply Costs'!C36</f>
        <v>240.05803157676993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-104579.52937840339</v>
      </c>
      <c r="J46" s="300">
        <f t="shared" si="2"/>
        <v>-20960.307773768411</v>
      </c>
      <c r="K46" s="300">
        <f t="shared" si="3"/>
        <v>-11274.381956110383</v>
      </c>
      <c r="L46" s="300">
        <f t="shared" si="4"/>
        <v>-5612.9222935611606</v>
      </c>
      <c r="M46" s="352">
        <f t="shared" si="6"/>
        <v>-142427.14140184334</v>
      </c>
      <c r="N46" s="349">
        <f t="shared" si="7"/>
        <v>-461372.33204802568</v>
      </c>
      <c r="O46" s="300">
        <f t="shared" si="8"/>
        <v>-92470.353763371779</v>
      </c>
      <c r="P46" s="300">
        <f t="shared" si="9"/>
        <v>-49739.063910580422</v>
      </c>
      <c r="Q46" s="300">
        <f t="shared" si="10"/>
        <v>-24762.466073206971</v>
      </c>
      <c r="R46" s="352">
        <f t="shared" si="11"/>
        <v>-628344.21579518495</v>
      </c>
      <c r="S46" s="351">
        <f t="shared" si="12"/>
        <v>-770771.35719702835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-2173669.8772992832</v>
      </c>
      <c r="J47" s="359">
        <f t="shared" si="13"/>
        <v>-434241.46508519794</v>
      </c>
      <c r="K47" s="359">
        <f t="shared" si="13"/>
        <v>-235859.13393782571</v>
      </c>
      <c r="L47" s="359">
        <f t="shared" si="13"/>
        <v>-114055.07211801318</v>
      </c>
      <c r="M47" s="359">
        <f t="shared" si="13"/>
        <v>-2957825.5484403195</v>
      </c>
      <c r="N47" s="359">
        <f t="shared" si="13"/>
        <v>-8336901.9165444449</v>
      </c>
      <c r="O47" s="359">
        <f t="shared" si="13"/>
        <v>-1665532.6341957692</v>
      </c>
      <c r="P47" s="359">
        <f t="shared" si="13"/>
        <v>-904570.68604640791</v>
      </c>
      <c r="Q47" s="359">
        <f t="shared" si="13"/>
        <v>-437523.25247726333</v>
      </c>
      <c r="R47" s="359">
        <f t="shared" si="13"/>
        <v>-11344528.489263887</v>
      </c>
      <c r="S47" s="360">
        <f t="shared" si="13"/>
        <v>-14302354.037704205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1.0309966122512238E-2</v>
      </c>
      <c r="C32" s="371">
        <f>'SL Marginal Supply Costs'!C22</f>
        <v>191.03431804025757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-83222.706378750634</v>
      </c>
      <c r="J32" s="375">
        <f t="shared" si="2"/>
        <v>-16679.875591645199</v>
      </c>
      <c r="K32" s="375">
        <f t="shared" si="3"/>
        <v>-8971.9717110241927</v>
      </c>
      <c r="L32" s="375">
        <f t="shared" si="4"/>
        <v>-4466.6732269714066</v>
      </c>
      <c r="M32" s="376">
        <f t="shared" si="6"/>
        <v>-113341.22690839144</v>
      </c>
      <c r="N32" s="374">
        <f t="shared" si="7"/>
        <v>-367152.67652793188</v>
      </c>
      <c r="O32" s="375">
        <f t="shared" si="8"/>
        <v>-73586.419309107208</v>
      </c>
      <c r="P32" s="375">
        <f t="shared" si="9"/>
        <v>-39581.546560669209</v>
      </c>
      <c r="Q32" s="375">
        <f t="shared" si="10"/>
        <v>-19705.571974488648</v>
      </c>
      <c r="R32" s="376">
        <f t="shared" si="11"/>
        <v>-500026.21437219693</v>
      </c>
      <c r="S32" s="377">
        <f t="shared" si="12"/>
        <v>-613367.44128058839</v>
      </c>
    </row>
    <row r="33" spans="1:31" x14ac:dyDescent="0.25">
      <c r="A33" s="369">
        <f t="shared" si="5"/>
        <v>2042</v>
      </c>
      <c r="B33" s="370">
        <f>'SL Marginal Supply Costs'!B23</f>
        <v>1.0481929024551077E-2</v>
      </c>
      <c r="C33" s="371">
        <f>'SL Marginal Supply Costs'!C23</f>
        <v>194.22063459346936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-84610.801929633875</v>
      </c>
      <c r="J33" s="375">
        <f t="shared" si="2"/>
        <v>-16958.084053079714</v>
      </c>
      <c r="K33" s="375">
        <f t="shared" si="3"/>
        <v>-9121.6178179177168</v>
      </c>
      <c r="L33" s="375">
        <f t="shared" si="4"/>
        <v>-4541.1741595100693</v>
      </c>
      <c r="M33" s="376">
        <f t="shared" si="6"/>
        <v>-115231.67796014139</v>
      </c>
      <c r="N33" s="374">
        <f t="shared" si="7"/>
        <v>-373276.52203788061</v>
      </c>
      <c r="O33" s="375">
        <f t="shared" si="8"/>
        <v>-74813.788445404396</v>
      </c>
      <c r="P33" s="375">
        <f t="shared" si="9"/>
        <v>-40241.738605228478</v>
      </c>
      <c r="Q33" s="375">
        <f t="shared" si="10"/>
        <v>-20034.246899585552</v>
      </c>
      <c r="R33" s="376">
        <f t="shared" si="11"/>
        <v>-508366.29598809901</v>
      </c>
      <c r="S33" s="377">
        <f t="shared" si="12"/>
        <v>-623597.9739482404</v>
      </c>
    </row>
    <row r="34" spans="1:31" x14ac:dyDescent="0.25">
      <c r="A34" s="369">
        <f t="shared" si="5"/>
        <v>2043</v>
      </c>
      <c r="B34" s="370">
        <f>'SL Marginal Supply Costs'!B24</f>
        <v>1.0655787465344888E-2</v>
      </c>
      <c r="C34" s="371">
        <f>'SL Marginal Supply Costs'!C24</f>
        <v>197.44207375999252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-86014.19839066171</v>
      </c>
      <c r="J34" s="375">
        <f t="shared" si="2"/>
        <v>-17239.359192933571</v>
      </c>
      <c r="K34" s="375">
        <f t="shared" si="3"/>
        <v>-9272.9134666123155</v>
      </c>
      <c r="L34" s="375">
        <f t="shared" si="4"/>
        <v>-4616.4963122260742</v>
      </c>
      <c r="M34" s="376">
        <f t="shared" si="6"/>
        <v>-117142.96736243367</v>
      </c>
      <c r="N34" s="374">
        <f t="shared" si="7"/>
        <v>-379467.87040080485</v>
      </c>
      <c r="O34" s="375">
        <f t="shared" si="8"/>
        <v>-76054.686812349115</v>
      </c>
      <c r="P34" s="375">
        <f t="shared" si="9"/>
        <v>-40909.207914775412</v>
      </c>
      <c r="Q34" s="375">
        <f t="shared" si="10"/>
        <v>-20366.544792490749</v>
      </c>
      <c r="R34" s="376">
        <f t="shared" si="11"/>
        <v>-516798.30992042017</v>
      </c>
      <c r="S34" s="377">
        <f t="shared" si="12"/>
        <v>-633941.27728285384</v>
      </c>
    </row>
    <row r="35" spans="1:31" x14ac:dyDescent="0.25">
      <c r="A35" s="369">
        <f t="shared" si="5"/>
        <v>2044</v>
      </c>
      <c r="B35" s="370">
        <f>'SL Marginal Supply Costs'!B25</f>
        <v>1.0831865415362883E-2</v>
      </c>
      <c r="C35" s="371">
        <f>'SL Marginal Supply Costs'!C25</f>
        <v>200.70463841868394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-87435.510872195766</v>
      </c>
      <c r="J35" s="375">
        <f t="shared" si="2"/>
        <v>-17524.225143590687</v>
      </c>
      <c r="K35" s="375">
        <f t="shared" si="3"/>
        <v>-9426.1405837264174</v>
      </c>
      <c r="L35" s="375">
        <f t="shared" si="4"/>
        <v>-4692.78004156715</v>
      </c>
      <c r="M35" s="376">
        <f t="shared" si="6"/>
        <v>-119078.65664108002</v>
      </c>
      <c r="N35" s="374">
        <f t="shared" si="7"/>
        <v>-385738.25866963703</v>
      </c>
      <c r="O35" s="375">
        <f t="shared" si="8"/>
        <v>-77311.426718877046</v>
      </c>
      <c r="P35" s="375">
        <f t="shared" si="9"/>
        <v>-41585.198261797639</v>
      </c>
      <c r="Q35" s="375">
        <f t="shared" si="10"/>
        <v>-20703.084862164087</v>
      </c>
      <c r="R35" s="376">
        <f t="shared" si="11"/>
        <v>-525337.96851247584</v>
      </c>
      <c r="S35" s="377">
        <f t="shared" si="12"/>
        <v>-644416.62515355588</v>
      </c>
    </row>
    <row r="36" spans="1:31" x14ac:dyDescent="0.25">
      <c r="A36" s="369">
        <f t="shared" si="5"/>
        <v>2045</v>
      </c>
      <c r="B36" s="370">
        <f>'SL Marginal Supply Costs'!B26</f>
        <v>1.1009617731988598E-2</v>
      </c>
      <c r="C36" s="371">
        <f>'SL Marginal Supply Costs'!C26</f>
        <v>203.9982275714672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-88870.338948146804</v>
      </c>
      <c r="J36" s="375">
        <f t="shared" si="2"/>
        <v>-17811.799951520432</v>
      </c>
      <c r="K36" s="375">
        <f t="shared" si="3"/>
        <v>-9580.8247735078603</v>
      </c>
      <c r="L36" s="375">
        <f t="shared" si="4"/>
        <v>-4769.7891708183688</v>
      </c>
      <c r="M36" s="376">
        <f t="shared" si="6"/>
        <v>-121032.75284399347</v>
      </c>
      <c r="N36" s="374">
        <f t="shared" si="7"/>
        <v>-392068.27353415423</v>
      </c>
      <c r="O36" s="375">
        <f t="shared" si="8"/>
        <v>-78580.117260529165</v>
      </c>
      <c r="P36" s="375">
        <f t="shared" si="9"/>
        <v>-42267.616759897719</v>
      </c>
      <c r="Q36" s="375">
        <f t="shared" si="10"/>
        <v>-21042.825170451986</v>
      </c>
      <c r="R36" s="376">
        <f t="shared" si="11"/>
        <v>-533958.83272503305</v>
      </c>
      <c r="S36" s="377">
        <f t="shared" si="12"/>
        <v>-654991.58556902653</v>
      </c>
    </row>
    <row r="37" spans="1:31" x14ac:dyDescent="0.25">
      <c r="A37" s="369">
        <f t="shared" si="5"/>
        <v>2046</v>
      </c>
      <c r="B37" s="370">
        <f>'SL Marginal Supply Costs'!B27</f>
        <v>1.1190286987188991E-2</v>
      </c>
      <c r="C37" s="371">
        <f>'SL Marginal Supply Costs'!C27</f>
        <v>207.34586494950725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-90328.712738956718</v>
      </c>
      <c r="J37" s="375">
        <f t="shared" si="2"/>
        <v>-18104.093899353837</v>
      </c>
      <c r="K37" s="375">
        <f t="shared" si="3"/>
        <v>-9738.0473509099629</v>
      </c>
      <c r="L37" s="375">
        <f t="shared" si="4"/>
        <v>-4848.062029870579</v>
      </c>
      <c r="M37" s="376">
        <f t="shared" si="6"/>
        <v>-123018.91601909109</v>
      </c>
      <c r="N37" s="374">
        <f t="shared" si="7"/>
        <v>-398502.16476375697</v>
      </c>
      <c r="O37" s="375">
        <f t="shared" si="8"/>
        <v>-79869.627178550189</v>
      </c>
      <c r="P37" s="375">
        <f t="shared" si="9"/>
        <v>-42961.233834078106</v>
      </c>
      <c r="Q37" s="375">
        <f t="shared" si="10"/>
        <v>-21388.140661271573</v>
      </c>
      <c r="R37" s="376">
        <f t="shared" si="11"/>
        <v>-542721.16643765685</v>
      </c>
      <c r="S37" s="377">
        <f t="shared" si="12"/>
        <v>-665740.082456748</v>
      </c>
    </row>
    <row r="38" spans="1:31" x14ac:dyDescent="0.25">
      <c r="A38" s="369">
        <f t="shared" si="5"/>
        <v>2047</v>
      </c>
      <c r="B38" s="370">
        <f>'SL Marginal Supply Costs'!B28</f>
        <v>1.1373921048304474E-2</v>
      </c>
      <c r="C38" s="371">
        <f>'SL Marginal Supply Costs'!C28</f>
        <v>210.74843749119191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-91811.018632860796</v>
      </c>
      <c r="J38" s="375">
        <f t="shared" si="2"/>
        <v>-18401.184428788911</v>
      </c>
      <c r="K38" s="375">
        <f t="shared" si="3"/>
        <v>-9897.8499712028733</v>
      </c>
      <c r="L38" s="375">
        <f t="shared" si="4"/>
        <v>-4927.6193566937527</v>
      </c>
      <c r="M38" s="376">
        <f t="shared" si="6"/>
        <v>-125037.67238954634</v>
      </c>
      <c r="N38" s="374">
        <f t="shared" si="7"/>
        <v>-405041.63698307157</v>
      </c>
      <c r="O38" s="375">
        <f t="shared" si="8"/>
        <v>-81180.29812160712</v>
      </c>
      <c r="P38" s="375">
        <f t="shared" si="9"/>
        <v>-43666.233254424995</v>
      </c>
      <c r="Q38" s="375">
        <f t="shared" si="10"/>
        <v>-21739.122824091428</v>
      </c>
      <c r="R38" s="376">
        <f t="shared" si="11"/>
        <v>-551627.29118319508</v>
      </c>
      <c r="S38" s="377">
        <f t="shared" si="12"/>
        <v>-676664.96357274137</v>
      </c>
    </row>
    <row r="39" spans="1:31" x14ac:dyDescent="0.25">
      <c r="A39" s="369">
        <f t="shared" si="5"/>
        <v>2048</v>
      </c>
      <c r="B39" s="370">
        <f>'SL Marginal Supply Costs'!B29</f>
        <v>1.1560568568184723E-2</v>
      </c>
      <c r="C39" s="371">
        <f>'SL Marginal Supply Costs'!C29</f>
        <v>214.20684668968312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-93317.649358775452</v>
      </c>
      <c r="J39" s="375">
        <f t="shared" si="2"/>
        <v>-18703.150252351974</v>
      </c>
      <c r="K39" s="375">
        <f t="shared" si="3"/>
        <v>-10060.274973225129</v>
      </c>
      <c r="L39" s="375">
        <f t="shared" si="4"/>
        <v>-5008.4822295706408</v>
      </c>
      <c r="M39" s="376">
        <f t="shared" si="6"/>
        <v>-127089.55681392319</v>
      </c>
      <c r="N39" s="374">
        <f t="shared" si="7"/>
        <v>-411688.42278983578</v>
      </c>
      <c r="O39" s="375">
        <f t="shared" si="8"/>
        <v>-82512.47734486594</v>
      </c>
      <c r="P39" s="375">
        <f t="shared" si="9"/>
        <v>-44382.801806715586</v>
      </c>
      <c r="Q39" s="375">
        <f t="shared" si="10"/>
        <v>-22095.864649734194</v>
      </c>
      <c r="R39" s="376">
        <f t="shared" si="11"/>
        <v>-560679.56659115152</v>
      </c>
      <c r="S39" s="377">
        <f t="shared" si="12"/>
        <v>-687769.1234050747</v>
      </c>
    </row>
    <row r="40" spans="1:31" x14ac:dyDescent="0.25">
      <c r="A40" s="369">
        <f t="shared" si="5"/>
        <v>2049</v>
      </c>
      <c r="B40" s="370">
        <f>'SL Marginal Supply Costs'!B30</f>
        <v>1.1750278998078983E-2</v>
      </c>
      <c r="C40" s="371">
        <f>'SL Marginal Supply Costs'!C30</f>
        <v>217.72200883176231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-94849.004090349452</v>
      </c>
      <c r="J40" s="375">
        <f t="shared" si="2"/>
        <v>-19010.071374252107</v>
      </c>
      <c r="K40" s="375">
        <f t="shared" si="3"/>
        <v>-10225.365390601088</v>
      </c>
      <c r="L40" s="375">
        <f t="shared" si="4"/>
        <v>-5090.6720726813419</v>
      </c>
      <c r="M40" s="376">
        <f t="shared" si="6"/>
        <v>-129175.11292788398</v>
      </c>
      <c r="N40" s="374">
        <f t="shared" si="7"/>
        <v>-418444.28321394062</v>
      </c>
      <c r="O40" s="375">
        <f t="shared" si="8"/>
        <v>-83866.517801994836</v>
      </c>
      <c r="P40" s="375">
        <f t="shared" si="9"/>
        <v>-45111.12934190582</v>
      </c>
      <c r="Q40" s="375">
        <f t="shared" si="10"/>
        <v>-22458.460655013947</v>
      </c>
      <c r="R40" s="376">
        <f t="shared" si="11"/>
        <v>-569880.39101285522</v>
      </c>
      <c r="S40" s="377">
        <f t="shared" si="12"/>
        <v>-699055.5039407392</v>
      </c>
    </row>
    <row r="41" spans="1:31" x14ac:dyDescent="0.25">
      <c r="A41" s="369">
        <f t="shared" si="5"/>
        <v>2050</v>
      </c>
      <c r="B41" s="370">
        <f>'SL Marginal Supply Costs'!B31</f>
        <v>1.194310260073792E-2</v>
      </c>
      <c r="C41" s="371">
        <f>'SL Marginal Supply Costs'!C31</f>
        <v>221.29485524059606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-96405.488551722941</v>
      </c>
      <c r="J41" s="375">
        <f t="shared" si="2"/>
        <v>-19322.029111577838</v>
      </c>
      <c r="K41" s="375">
        <f t="shared" si="3"/>
        <v>-10393.164963142475</v>
      </c>
      <c r="L41" s="375">
        <f t="shared" si="4"/>
        <v>-5174.2106617795353</v>
      </c>
      <c r="M41" s="376">
        <f t="shared" si="6"/>
        <v>-131294.89328822278</v>
      </c>
      <c r="N41" s="374">
        <f t="shared" si="7"/>
        <v>-425311.00818400638</v>
      </c>
      <c r="O41" s="375">
        <f t="shared" si="8"/>
        <v>-85242.778238677594</v>
      </c>
      <c r="P41" s="375">
        <f t="shared" si="9"/>
        <v>-45851.408826430539</v>
      </c>
      <c r="Q41" s="375">
        <f t="shared" si="10"/>
        <v>-22827.006907777966</v>
      </c>
      <c r="R41" s="376">
        <f t="shared" si="11"/>
        <v>-579232.20215689251</v>
      </c>
      <c r="S41" s="377">
        <f t="shared" si="12"/>
        <v>-710527.09544511535</v>
      </c>
    </row>
    <row r="42" spans="1:31" x14ac:dyDescent="0.25">
      <c r="A42" s="369">
        <f t="shared" si="5"/>
        <v>2051</v>
      </c>
      <c r="B42" s="370">
        <f>'SL Marginal Supply Costs'!B32</f>
        <v>1.213909046373046E-2</v>
      </c>
      <c r="C42" s="371">
        <f>'SL Marginal Supply Costs'!C32</f>
        <v>224.92633252248496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-97987.515125021964</v>
      </c>
      <c r="J42" s="375">
        <f t="shared" si="2"/>
        <v>-19639.106115841689</v>
      </c>
      <c r="K42" s="375">
        <f t="shared" si="3"/>
        <v>-10563.718148437007</v>
      </c>
      <c r="L42" s="375">
        <f t="shared" si="4"/>
        <v>-5259.1201299618424</v>
      </c>
      <c r="M42" s="376">
        <f t="shared" si="6"/>
        <v>-133449.45951926251</v>
      </c>
      <c r="N42" s="374">
        <f t="shared" si="7"/>
        <v>-432290.41700161429</v>
      </c>
      <c r="O42" s="375">
        <f t="shared" si="8"/>
        <v>-86641.623287661205</v>
      </c>
      <c r="P42" s="375">
        <f t="shared" si="9"/>
        <v>-46603.836393328791</v>
      </c>
      <c r="Q42" s="375">
        <f t="shared" si="10"/>
        <v>-23201.601052359369</v>
      </c>
      <c r="R42" s="376">
        <f t="shared" si="11"/>
        <v>-588737.47773496353</v>
      </c>
      <c r="S42" s="377">
        <f t="shared" si="12"/>
        <v>-722186.93725422607</v>
      </c>
    </row>
    <row r="43" spans="1:31" x14ac:dyDescent="0.25">
      <c r="A43" s="369">
        <f t="shared" si="5"/>
        <v>2052</v>
      </c>
      <c r="B43" s="370">
        <f>'SL Marginal Supply Costs'!B33</f>
        <v>1.2338294512979161E-2</v>
      </c>
      <c r="C43" s="371">
        <f>'SL Marginal Supply Costs'!C33</f>
        <v>228.61740281766168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-99595.502959616628</v>
      </c>
      <c r="J43" s="375">
        <f t="shared" si="2"/>
        <v>-19961.386394878209</v>
      </c>
      <c r="K43" s="375">
        <f t="shared" si="3"/>
        <v>-10737.070133627167</v>
      </c>
      <c r="L43" s="375">
        <f t="shared" si="4"/>
        <v>-5345.4229735318713</v>
      </c>
      <c r="M43" s="376">
        <f t="shared" si="6"/>
        <v>-135639.38246165388</v>
      </c>
      <c r="N43" s="374">
        <f t="shared" si="7"/>
        <v>-439384.35882332036</v>
      </c>
      <c r="O43" s="375">
        <f t="shared" si="8"/>
        <v>-88063.423565363279</v>
      </c>
      <c r="P43" s="375">
        <f t="shared" si="9"/>
        <v>-47368.61139420823</v>
      </c>
      <c r="Q43" s="375">
        <f t="shared" si="10"/>
        <v>-23582.34233544744</v>
      </c>
      <c r="R43" s="376">
        <f t="shared" si="11"/>
        <v>-598398.73611833935</v>
      </c>
      <c r="S43" s="377">
        <f t="shared" si="12"/>
        <v>-734038.11857999326</v>
      </c>
    </row>
    <row r="44" spans="1:31" x14ac:dyDescent="0.25">
      <c r="A44" s="369">
        <f t="shared" si="5"/>
        <v>2053</v>
      </c>
      <c r="B44" s="370">
        <f>'SL Marginal Supply Costs'!B34</f>
        <v>1.2540767526517699E-2</v>
      </c>
      <c r="C44" s="371">
        <f>'SL Marginal Supply Costs'!C34</f>
        <v>232.36904405520491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-101229.87808317256</v>
      </c>
      <c r="J44" s="375">
        <f t="shared" si="2"/>
        <v>-20288.955335101393</v>
      </c>
      <c r="K44" s="375">
        <f t="shared" si="3"/>
        <v>-10913.266847382316</v>
      </c>
      <c r="L44" s="375">
        <f t="shared" si="4"/>
        <v>-5433.1420579604855</v>
      </c>
      <c r="M44" s="376">
        <f t="shared" si="6"/>
        <v>-137865.24232361675</v>
      </c>
      <c r="N44" s="374">
        <f t="shared" si="7"/>
        <v>-446594.71315057942</v>
      </c>
      <c r="O44" s="375">
        <f t="shared" si="8"/>
        <v>-89508.555770064922</v>
      </c>
      <c r="P44" s="375">
        <f t="shared" si="9"/>
        <v>-48145.936452062233</v>
      </c>
      <c r="Q44" s="375">
        <f t="shared" si="10"/>
        <v>-23969.331632382498</v>
      </c>
      <c r="R44" s="376">
        <f t="shared" si="11"/>
        <v>-608218.53700508899</v>
      </c>
      <c r="S44" s="377">
        <f t="shared" si="12"/>
        <v>-746083.77932870574</v>
      </c>
    </row>
    <row r="45" spans="1:31" x14ac:dyDescent="0.25">
      <c r="A45" s="369">
        <f t="shared" si="5"/>
        <v>2054</v>
      </c>
      <c r="B45" s="370">
        <f>'SL Marginal Supply Costs'!B35</f>
        <v>1.2746563148474138E-2</v>
      </c>
      <c r="C45" s="371">
        <f>'SL Marginal Supply Costs'!C35</f>
        <v>236.18225021213644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-102891.07351452475</v>
      </c>
      <c r="J45" s="375">
        <f t="shared" si="2"/>
        <v>-20621.899724127401</v>
      </c>
      <c r="K45" s="375">
        <f t="shared" si="3"/>
        <v>-11092.35497206724</v>
      </c>
      <c r="L45" s="375">
        <f t="shared" si="4"/>
        <v>-5522.3006239438982</v>
      </c>
      <c r="M45" s="376">
        <f t="shared" si="6"/>
        <v>-140127.62883466331</v>
      </c>
      <c r="N45" s="374">
        <f t="shared" si="7"/>
        <v>-453923.39032770926</v>
      </c>
      <c r="O45" s="375">
        <f t="shared" si="8"/>
        <v>-90977.402781714947</v>
      </c>
      <c r="P45" s="375">
        <f t="shared" si="9"/>
        <v>-48936.017514953819</v>
      </c>
      <c r="Q45" s="375">
        <f t="shared" si="10"/>
        <v>-24362.671473882299</v>
      </c>
      <c r="R45" s="376">
        <f t="shared" si="11"/>
        <v>-618199.48209826031</v>
      </c>
      <c r="S45" s="377">
        <f t="shared" si="12"/>
        <v>-758327.11093292362</v>
      </c>
    </row>
    <row r="46" spans="1:31" ht="15.75" thickBot="1" x14ac:dyDescent="0.3">
      <c r="A46" s="369">
        <f t="shared" si="5"/>
        <v>2055</v>
      </c>
      <c r="B46" s="370">
        <f>'SL Marginal Supply Costs'!B36</f>
        <v>1.2955735903283644E-2</v>
      </c>
      <c r="C46" s="371">
        <f>'SL Marginal Supply Costs'!C36</f>
        <v>240.05803157676993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-104579.52937840339</v>
      </c>
      <c r="J46" s="375">
        <f t="shared" si="2"/>
        <v>-20960.307773768411</v>
      </c>
      <c r="K46" s="375">
        <f t="shared" si="3"/>
        <v>-11274.381956110383</v>
      </c>
      <c r="L46" s="375">
        <f t="shared" si="4"/>
        <v>-5612.9222935611606</v>
      </c>
      <c r="M46" s="376">
        <f t="shared" si="6"/>
        <v>-142427.14140184334</v>
      </c>
      <c r="N46" s="374">
        <f t="shared" si="7"/>
        <v>-461372.33204802568</v>
      </c>
      <c r="O46" s="375">
        <f t="shared" si="8"/>
        <v>-92470.353763371779</v>
      </c>
      <c r="P46" s="375">
        <f t="shared" si="9"/>
        <v>-49739.063910580422</v>
      </c>
      <c r="Q46" s="375">
        <f t="shared" si="10"/>
        <v>-24762.466073206971</v>
      </c>
      <c r="R46" s="376">
        <f t="shared" si="11"/>
        <v>-628344.21579518495</v>
      </c>
      <c r="S46" s="377">
        <f t="shared" si="12"/>
        <v>-770771.35719702835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-4957029.8307293337</v>
      </c>
      <c r="J47" s="382">
        <f t="shared" si="13"/>
        <v>-993510.59919088206</v>
      </c>
      <c r="K47" s="382">
        <f t="shared" si="13"/>
        <v>-534401.40734671324</v>
      </c>
      <c r="L47" s="382">
        <f t="shared" si="13"/>
        <v>-266050.37727865489</v>
      </c>
      <c r="M47" s="382">
        <f t="shared" si="13"/>
        <v>-6750992.2145455852</v>
      </c>
      <c r="N47" s="382">
        <f t="shared" si="13"/>
        <v>-16757640.355656268</v>
      </c>
      <c r="O47" s="382">
        <f t="shared" si="13"/>
        <v>-3358642.9534001383</v>
      </c>
      <c r="P47" s="382">
        <f t="shared" si="13"/>
        <v>-1806587.1894410572</v>
      </c>
      <c r="Q47" s="382">
        <f t="shared" si="13"/>
        <v>-899404.82328434859</v>
      </c>
      <c r="R47" s="382">
        <f t="shared" si="13"/>
        <v>-22822275.321781818</v>
      </c>
      <c r="S47" s="383">
        <f t="shared" si="13"/>
        <v>-29573267.536327403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1.0309966122512238E-2</v>
      </c>
      <c r="C22" s="404">
        <f>IF(INPUTS!$B$5="yes", $C$21*'Inflation Index'!E26*0.5, $C$21*'Inflation Index'!E26)</f>
        <v>191.03431804025757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1.0481929024551077E-2</v>
      </c>
      <c r="C23" s="404">
        <f>IF(INPUTS!$B$5="yes", $C$21*'Inflation Index'!E27*0.5, $C$21*'Inflation Index'!E27)</f>
        <v>194.22063459346936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1.0655787465344888E-2</v>
      </c>
      <c r="C24" s="404">
        <f>IF(INPUTS!$B$5="yes", $C$21*'Inflation Index'!E28*0.5, $C$21*'Inflation Index'!E28)</f>
        <v>197.44207375999252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1.0831865415362883E-2</v>
      </c>
      <c r="C25" s="404">
        <f>IF(INPUTS!$B$5="yes", $C$21*'Inflation Index'!E29*0.5, $C$21*'Inflation Index'!E29)</f>
        <v>200.70463841868394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1.1009617731988598E-2</v>
      </c>
      <c r="C26" s="404">
        <f>IF(INPUTS!$B$5="yes", $C$21*'Inflation Index'!E30*0.5, $C$21*'Inflation Index'!E30)</f>
        <v>203.9982275714672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1.1190286987188991E-2</v>
      </c>
      <c r="C27" s="404">
        <f>IF(INPUTS!$B$5="yes", $C$21*'Inflation Index'!E31*0.5, $C$21*'Inflation Index'!E31)</f>
        <v>207.34586494950725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1.1373921048304474E-2</v>
      </c>
      <c r="C28" s="404">
        <f>IF(INPUTS!$B$5="yes", $C$21*'Inflation Index'!E32*0.5, $C$21*'Inflation Index'!E32)</f>
        <v>210.74843749119191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1.1560568568184723E-2</v>
      </c>
      <c r="C29" s="404">
        <f>IF(INPUTS!$B$5="yes", $C$21*'Inflation Index'!E33*0.5, $C$21*'Inflation Index'!E33)</f>
        <v>214.20684668968312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1.1750278998078983E-2</v>
      </c>
      <c r="C30" s="404">
        <f>IF(INPUTS!$B$5="yes", $C$21*'Inflation Index'!E34*0.5, $C$21*'Inflation Index'!E34)</f>
        <v>217.72200883176231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1.194310260073792E-2</v>
      </c>
      <c r="C31" s="404">
        <f>IF(INPUTS!$B$5="yes", $C$21*'Inflation Index'!E35*0.5, $C$21*'Inflation Index'!E35)</f>
        <v>221.29485524059606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1.213909046373046E-2</v>
      </c>
      <c r="C32" s="404">
        <f>IF(INPUTS!$B$5="yes", $C$21*'Inflation Index'!E36*0.5, $C$21*'Inflation Index'!E36)</f>
        <v>224.92633252248496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1.2338294512979161E-2</v>
      </c>
      <c r="C33" s="404">
        <f>IF(INPUTS!$B$5="yes", $C$21*'Inflation Index'!E37*0.5, $C$21*'Inflation Index'!E37)</f>
        <v>228.61740281766168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1.2540767526517699E-2</v>
      </c>
      <c r="C34" s="404">
        <f>IF(INPUTS!$B$5="yes", $C$21*'Inflation Index'!E38*0.5, $C$21*'Inflation Index'!E38)</f>
        <v>232.36904405520491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1.2746563148474138E-2</v>
      </c>
      <c r="C35" s="404">
        <f>IF(INPUTS!$B$5="yes", $C$21*'Inflation Index'!E39*0.5, $C$21*'Inflation Index'!E39)</f>
        <v>236.18225021213644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1.2955735903283644E-2</v>
      </c>
      <c r="C36" s="406">
        <f>IF(INPUTS!$B$5="yes", $C$21*'Inflation Index'!E40*0.5, $C$21*'Inflation Index'!E40)</f>
        <v>240.05803157676993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7.4999999999999997E-2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1.194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612925.27216271998</v>
      </c>
      <c r="D7" s="390">
        <f>Transpose!C3*$B$3</f>
        <v>385596.01478399994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2253332.3844066425</v>
      </c>
      <c r="H7" s="390">
        <f t="shared" si="0"/>
        <v>2253332.3844066425</v>
      </c>
      <c r="I7" s="285"/>
      <c r="J7" s="107">
        <f>J6+1</f>
        <v>1</v>
      </c>
      <c r="K7" s="107">
        <f>K6+1</f>
        <v>2023</v>
      </c>
      <c r="L7" s="401">
        <f>Transpose!E3*$B$3</f>
        <v>4928831.5803772006</v>
      </c>
      <c r="M7" s="390">
        <f>Transpose!F3*$B$3</f>
        <v>3164099.7573791998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7743462.1677682633</v>
      </c>
      <c r="Q7" s="390">
        <f>P7/(1+$B$2)^(K7-$K$7)</f>
        <v>7743462.1677682633</v>
      </c>
      <c r="R7" s="285"/>
      <c r="S7" s="392">
        <f>Q7-H7</f>
        <v>5490129.7833616212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162238.80206671995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2253332.3844066425</v>
      </c>
      <c r="AC7" s="391">
        <f t="shared" ref="AC7:AC26" si="4">H7</f>
        <v>2253332.3844066425</v>
      </c>
      <c r="AD7" s="391">
        <f>AC7</f>
        <v>2253332.3844066425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5452999.5469571194</v>
      </c>
      <c r="AJ7" s="391">
        <f t="shared" ref="AJ7:AJ26" si="6">0.5*M7/$B$3</f>
        <v>1324999.8984000001</v>
      </c>
      <c r="AK7" s="391">
        <f>SUM(AI7:AJ7)*($B$3-1)</f>
        <v>1314931.8923992808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7743462.1677682633</v>
      </c>
      <c r="AO7" s="391">
        <f t="shared" ref="AO7:AO26" si="9">Q7</f>
        <v>7743462.1677682633</v>
      </c>
      <c r="AP7" s="391">
        <f>AO7</f>
        <v>7743462.1677682633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612925.27216271998</v>
      </c>
      <c r="D8" s="390">
        <f>Transpose!C4*'Inflation Index'!C9*$B$3</f>
        <v>401423.5910391949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2193561.1419266462</v>
      </c>
      <c r="H8" s="390">
        <f t="shared" si="0"/>
        <v>2040521.9924899035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4928831.5803772006</v>
      </c>
      <c r="M8" s="390">
        <f>Transpose!F4*$B$3*'Inflation Index'!C9</f>
        <v>3293976.6966339182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7480419.9875634555</v>
      </c>
      <c r="Q8" s="390">
        <f t="shared" ref="Q8:Q39" si="17">P8/(1+$B$2)^(K8-$K$7)</f>
        <v>6958530.2209892608</v>
      </c>
      <c r="R8" s="285"/>
      <c r="S8" s="392">
        <f>Q8-H8+S7</f>
        <v>10408138.011860978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164810.45181002634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2193561.1419266462</v>
      </c>
      <c r="AC8" s="391">
        <f t="shared" si="4"/>
        <v>2040521.9924899035</v>
      </c>
      <c r="AD8" s="391">
        <f>AC8+AD7</f>
        <v>4293854.3768965462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5507386.8749532327</v>
      </c>
      <c r="AJ8" s="391">
        <f t="shared" si="6"/>
        <v>1379387.2263961132</v>
      </c>
      <c r="AK8" s="391">
        <f t="shared" ref="AK8:AK26" si="23">SUM(AI8:AJ8)*($B$3-1)</f>
        <v>1336034.175661773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7480419.9875634555</v>
      </c>
      <c r="AO8" s="391">
        <f t="shared" si="9"/>
        <v>6958530.2209892608</v>
      </c>
      <c r="AP8" s="391">
        <f>AO8+AP7</f>
        <v>14701992.388757523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612925.27216271998</v>
      </c>
      <c r="D9" s="390">
        <f>Transpose!C5*'Inflation Index'!C10*$B$3</f>
        <v>412279.36484868091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2162581.6488771611</v>
      </c>
      <c r="H9" s="390">
        <f t="shared" si="0"/>
        <v>1871352.4273680141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4928831.5803772006</v>
      </c>
      <c r="M9" s="390">
        <f>Transpose!F5*$B$3*'Inflation Index'!C10</f>
        <v>3383056.3290984794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7460931.6597556993</v>
      </c>
      <c r="Q9" s="390">
        <f t="shared" si="17"/>
        <v>6456187.4827523632</v>
      </c>
      <c r="R9" s="285"/>
      <c r="S9" s="392">
        <f t="shared" ref="S9:S39" si="25">Q9-H9+S8</f>
        <v>14992973.067245327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685984.04906788992</v>
      </c>
      <c r="X9" s="391">
        <f t="shared" si="1"/>
        <v>172646.30018788984</v>
      </c>
      <c r="Y9" s="391">
        <f t="shared" si="19"/>
        <v>166574.28775562122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2162581.6488771616</v>
      </c>
      <c r="AC9" s="391">
        <f t="shared" si="4"/>
        <v>1871352.4273680141</v>
      </c>
      <c r="AD9" s="391">
        <f t="shared" ref="AD9:AD26" si="27">AC9+AD8</f>
        <v>6165206.8042645603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1350507.7507858307</v>
      </c>
      <c r="AL9" s="391">
        <f t="shared" si="7"/>
        <v>0</v>
      </c>
      <c r="AM9" s="391">
        <f t="shared" si="8"/>
        <v>-850956.24971998157</v>
      </c>
      <c r="AN9" s="391">
        <f t="shared" si="24"/>
        <v>7460931.6597556993</v>
      </c>
      <c r="AO9" s="391">
        <f t="shared" si="9"/>
        <v>6456187.4827523632</v>
      </c>
      <c r="AP9" s="391">
        <f t="shared" ref="AP9:AP26" si="28">AO9+AP8</f>
        <v>21158179.871509887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612925.27216271998</v>
      </c>
      <c r="D10" s="390">
        <f>Transpose!C6*'Inflation Index'!C11*$B$3</f>
        <v>423748.5508764133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2122352.2079778784</v>
      </c>
      <c r="H10" s="390">
        <f t="shared" si="0"/>
        <v>1708409.8420338365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4928831.5803772006</v>
      </c>
      <c r="M10" s="390">
        <f>Transpose!F6*$B$3*'Inflation Index'!C11</f>
        <v>3477169.4613309628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7365954.9890009984</v>
      </c>
      <c r="Q10" s="390">
        <f t="shared" si="17"/>
        <v>5929303.3229283458</v>
      </c>
      <c r="R10" s="285"/>
      <c r="S10" s="392">
        <f t="shared" si="25"/>
        <v>19213866.548139837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168437.79034304171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2122352.2079778784</v>
      </c>
      <c r="AC10" s="391">
        <f t="shared" si="4"/>
        <v>1708409.8420338365</v>
      </c>
      <c r="AD10" s="391">
        <f t="shared" si="27"/>
        <v>7873616.6462983973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1365799.1642306393</v>
      </c>
      <c r="AL10" s="391">
        <f t="shared" si="7"/>
        <v>0</v>
      </c>
      <c r="AM10" s="391">
        <f t="shared" si="8"/>
        <v>-1040046.0527071652</v>
      </c>
      <c r="AN10" s="391">
        <f t="shared" si="24"/>
        <v>7365954.9890009984</v>
      </c>
      <c r="AO10" s="391">
        <f t="shared" si="9"/>
        <v>5929303.3229283458</v>
      </c>
      <c r="AP10" s="391">
        <f t="shared" si="28"/>
        <v>27087483.194438234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612925.27216271998</v>
      </c>
      <c r="D11" s="390">
        <f>Transpose!C7*'Inflation Index'!C12*$B$3</f>
        <v>435546.16844252375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2065593.7796180849</v>
      </c>
      <c r="H11" s="390">
        <f t="shared" si="0"/>
        <v>1546717.7164808065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137460.67756236147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-948153.91431375674</v>
      </c>
      <c r="Q11" s="390">
        <f t="shared" si="17"/>
        <v>-709978.15334768465</v>
      </c>
      <c r="R11" s="285"/>
      <c r="S11" s="392">
        <f t="shared" si="25"/>
        <v>16957170.678311344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695727.26665325114</v>
      </c>
      <c r="X11" s="391">
        <f t="shared" si="1"/>
        <v>182389.51777325117</v>
      </c>
      <c r="Y11" s="391">
        <f t="shared" si="19"/>
        <v>170354.6561787414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2065593.7796180849</v>
      </c>
      <c r="AC11" s="391">
        <f t="shared" si="4"/>
        <v>1546717.7164808065</v>
      </c>
      <c r="AD11" s="391">
        <f t="shared" si="27"/>
        <v>9420334.3627792038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22334.481948993398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-948153.91431375674</v>
      </c>
      <c r="AO11" s="391">
        <f t="shared" si="9"/>
        <v>-709978.15334768465</v>
      </c>
      <c r="AP11" s="391">
        <f t="shared" si="28"/>
        <v>26377505.041090548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612925.27216271998</v>
      </c>
      <c r="D12" s="390">
        <f>Transpose!C8*'Inflation Index'!C13*$B$3</f>
        <v>447737.55104926089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2003814.5389388492</v>
      </c>
      <c r="H12" s="390">
        <f t="shared" si="0"/>
        <v>1395774.3147265234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139962.54874486031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-997721.44503889396</v>
      </c>
      <c r="Q12" s="390">
        <f t="shared" si="17"/>
        <v>-694971.48522267351</v>
      </c>
      <c r="R12" s="285"/>
      <c r="S12" s="392">
        <f t="shared" si="25"/>
        <v>14866424.878362147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172335.50058888126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2003814.5389388488</v>
      </c>
      <c r="AC12" s="391">
        <f t="shared" si="4"/>
        <v>1395774.3147265234</v>
      </c>
      <c r="AD12" s="391">
        <f t="shared" si="27"/>
        <v>10816108.677505728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22740.983631911971</v>
      </c>
      <c r="AL12" s="391">
        <f t="shared" si="7"/>
        <v>0</v>
      </c>
      <c r="AM12" s="391">
        <f t="shared" si="8"/>
        <v>-1137683.9937837543</v>
      </c>
      <c r="AN12" s="391">
        <f t="shared" si="24"/>
        <v>-997721.44503889396</v>
      </c>
      <c r="AO12" s="391">
        <f t="shared" si="9"/>
        <v>-694971.48522267351</v>
      </c>
      <c r="AP12" s="391">
        <f t="shared" si="28"/>
        <v>25682533.555867873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612925.27216271998</v>
      </c>
      <c r="D13" s="390">
        <f>Transpose!C9*'Inflation Index'!C14*$B$3</f>
        <v>460287.68098429107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1932654.9834980995</v>
      </c>
      <c r="H13" s="390">
        <f t="shared" si="0"/>
        <v>1252286.0577768118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142528.30109290869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-1072752.8410080804</v>
      </c>
      <c r="Q13" s="390">
        <f t="shared" si="17"/>
        <v>-695102.55979747931</v>
      </c>
      <c r="R13" s="285"/>
      <c r="S13" s="392">
        <f t="shared" si="25"/>
        <v>12919036.260787856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174374.63392840876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1932654.9834980995</v>
      </c>
      <c r="AC13" s="391">
        <f t="shared" si="4"/>
        <v>1252286.0577768118</v>
      </c>
      <c r="AD13" s="391">
        <f t="shared" si="27"/>
        <v>12068394.73528254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23157.864666687001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-1072752.8410080804</v>
      </c>
      <c r="AO13" s="391">
        <f t="shared" si="9"/>
        <v>-695102.55979747931</v>
      </c>
      <c r="AP13" s="391">
        <f t="shared" si="28"/>
        <v>24987430.996070392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612925.27216271998</v>
      </c>
      <c r="D14" s="390">
        <f>Transpose!C10*'Inflation Index'!C15*$B$3</f>
        <v>473003.46661193954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1861841.892317968</v>
      </c>
      <c r="H14" s="390">
        <f t="shared" si="0"/>
        <v>1122234.3252916441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145096.9114218516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-1119801.9554338758</v>
      </c>
      <c r="Q14" s="390">
        <f t="shared" si="17"/>
        <v>-674966.11667280155</v>
      </c>
      <c r="R14" s="285"/>
      <c r="S14" s="392">
        <f t="shared" si="25"/>
        <v>11121835.81882341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176440.682849484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1861841.8923179675</v>
      </c>
      <c r="AC14" s="391">
        <f t="shared" si="4"/>
        <v>1122234.3252916441</v>
      </c>
      <c r="AD14" s="391">
        <f t="shared" si="27"/>
        <v>13190629.060574185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60760.850679167343</v>
      </c>
      <c r="AJ14" s="391">
        <f t="shared" si="6"/>
        <v>60760.850679167343</v>
      </c>
      <c r="AK14" s="391">
        <f t="shared" si="23"/>
        <v>23575.210063516923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-1119801.9554338758</v>
      </c>
      <c r="AO14" s="391">
        <f t="shared" si="9"/>
        <v>-674966.11667280155</v>
      </c>
      <c r="AP14" s="391">
        <f t="shared" si="28"/>
        <v>24312464.87939759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612925.27216271998</v>
      </c>
      <c r="D15" s="390">
        <f>Transpose!C11*'Inflation Index'!C16*$B$3</f>
        <v>486024.48536992882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1784831.9944174993</v>
      </c>
      <c r="H15" s="390">
        <f t="shared" si="0"/>
        <v>1000759.285501852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147710.72018938549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-1172623.1909335623</v>
      </c>
      <c r="Q15" s="390">
        <f t="shared" si="17"/>
        <v>-657492.4420853199</v>
      </c>
      <c r="R15" s="285"/>
      <c r="S15" s="392">
        <f t="shared" si="25"/>
        <v>9463584.0912362374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716865.59032469383</v>
      </c>
      <c r="X15" s="391">
        <f t="shared" si="1"/>
        <v>203527.84144469383</v>
      </c>
      <c r="Y15" s="391">
        <f t="shared" si="19"/>
        <v>178556.32576326118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1784831.9944174993</v>
      </c>
      <c r="AC15" s="391">
        <f t="shared" si="4"/>
        <v>1000759.285501852</v>
      </c>
      <c r="AD15" s="391">
        <f t="shared" si="27"/>
        <v>14191388.346076038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23999.89926025191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-1172623.1909335623</v>
      </c>
      <c r="AO15" s="391">
        <f t="shared" si="9"/>
        <v>-657492.4420853199</v>
      </c>
      <c r="AP15" s="391">
        <f t="shared" si="28"/>
        <v>23654972.437312271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612925.27216271998</v>
      </c>
      <c r="D16" s="390">
        <f>Transpose!C12*'Inflation Index'!C17*$B$3</f>
        <v>499236.58341819554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1695301.6945348233</v>
      </c>
      <c r="H16" s="390">
        <f t="shared" si="0"/>
        <v>884241.34548954095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150334.1084854732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-1250727.4102605241</v>
      </c>
      <c r="Q16" s="390">
        <f t="shared" si="17"/>
        <v>-652358.74632501742</v>
      </c>
      <c r="R16" s="285"/>
      <c r="S16" s="392">
        <f t="shared" si="25"/>
        <v>7926983.9994216785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180703.01506088572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1695301.6945348233</v>
      </c>
      <c r="AC16" s="391">
        <f t="shared" si="4"/>
        <v>884241.34548954095</v>
      </c>
      <c r="AD16" s="391">
        <f t="shared" si="27"/>
        <v>15075629.691565579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62953.98177783635</v>
      </c>
      <c r="AJ16" s="391">
        <f t="shared" si="6"/>
        <v>62953.98177783635</v>
      </c>
      <c r="AK16" s="391">
        <f t="shared" si="23"/>
        <v>24426.144929800499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-1250727.4102605241</v>
      </c>
      <c r="AO16" s="391">
        <f t="shared" si="9"/>
        <v>-652358.74632501742</v>
      </c>
      <c r="AP16" s="391">
        <f t="shared" si="28"/>
        <v>23002613.690987255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612925.27216271998</v>
      </c>
      <c r="D17" s="390">
        <f>Transpose!C13*'Inflation Index'!C18*$B$3</f>
        <v>512675.48956227879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1920183.152538205</v>
      </c>
      <c r="H17" s="390">
        <f t="shared" si="0"/>
        <v>931661.20683830173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152977.47618503647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485551.72286011523</v>
      </c>
      <c r="Q17" s="390">
        <f t="shared" si="17"/>
        <v>235586.74780804326</v>
      </c>
      <c r="R17" s="285"/>
      <c r="S17" s="392">
        <f t="shared" si="25"/>
        <v>7230909.54039142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728025.97733991581</v>
      </c>
      <c r="X17" s="391">
        <f t="shared" si="1"/>
        <v>214688.22845991576</v>
      </c>
      <c r="Y17" s="391">
        <f t="shared" si="19"/>
        <v>182886.55592516728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1920183.152538205</v>
      </c>
      <c r="AC17" s="391">
        <f t="shared" si="4"/>
        <v>931661.20683830173</v>
      </c>
      <c r="AD17" s="391">
        <f t="shared" si="27"/>
        <v>16007290.898403881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</v>
      </c>
      <c r="AJ17" s="391">
        <f t="shared" si="6"/>
        <v>64060.91967547591</v>
      </c>
      <c r="AK17" s="391">
        <f t="shared" si="23"/>
        <v>24855.636834084646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485551.72286011523</v>
      </c>
      <c r="AO17" s="391">
        <f t="shared" si="9"/>
        <v>235586.74780804326</v>
      </c>
      <c r="AP17" s="391">
        <f t="shared" si="28"/>
        <v>23238200.438795298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614467.1874560446</v>
      </c>
      <c r="D18" s="390">
        <f>Transpose!C14*'Inflation Index'!C19*$B$3</f>
        <v>526352.78446294996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1862127.1620661789</v>
      </c>
      <c r="H18" s="390">
        <f t="shared" si="0"/>
        <v>840458.41186953196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12652.341053445738</v>
      </c>
      <c r="M18" s="390">
        <f>Transpose!F14*$B$3*'Inflation Index'!C19</f>
        <v>155643.7077317558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515861.70561840385</v>
      </c>
      <c r="Q18" s="390">
        <f t="shared" si="17"/>
        <v>232830.66735747622</v>
      </c>
      <c r="R18" s="285"/>
      <c r="S18" s="392">
        <f t="shared" si="25"/>
        <v>6623281.795879364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220415.7388873325</v>
      </c>
      <c r="Y18" s="391">
        <f t="shared" si="19"/>
        <v>185359.35892151162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1862127.1620661789</v>
      </c>
      <c r="AC18" s="391">
        <f t="shared" si="4"/>
        <v>840458.41186953196</v>
      </c>
      <c r="AD18" s="391">
        <f t="shared" si="27"/>
        <v>16847749.310273413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65177.432048473958</v>
      </c>
      <c r="AK18" s="391">
        <f t="shared" si="23"/>
        <v>27344.584140979139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515861.70561840385</v>
      </c>
      <c r="AO18" s="391">
        <f t="shared" si="9"/>
        <v>232830.66735747622</v>
      </c>
      <c r="AP18" s="391">
        <f t="shared" si="28"/>
        <v>23471031.106152773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616009.10274936922</v>
      </c>
      <c r="D19" s="390">
        <f>Transpose!C15*'Inflation Index'!C20*$B$3</f>
        <v>540268.8422100587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1790438.5684828761</v>
      </c>
      <c r="H19" s="390">
        <f t="shared" si="0"/>
        <v>751723.02643561456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25304.682106891476</v>
      </c>
      <c r="M19" s="390">
        <f>Transpose!F15*$B$3*'Inflation Index'!C20</f>
        <v>158332.30033269609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516649.09625179996</v>
      </c>
      <c r="Q19" s="390">
        <f t="shared" si="17"/>
        <v>216917.25651817172</v>
      </c>
      <c r="R19" s="285"/>
      <c r="S19" s="392">
        <f t="shared" si="25"/>
        <v>6088476.0259619216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187870.95588118004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1790438.5684828761</v>
      </c>
      <c r="AC19" s="391">
        <f t="shared" si="4"/>
        <v>751723.02643561456</v>
      </c>
      <c r="AD19" s="391">
        <f t="shared" si="27"/>
        <v>17599472.336709026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66303.308347025173</v>
      </c>
      <c r="AK19" s="391">
        <f t="shared" si="23"/>
        <v>29837.164650988256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516649.09625179996</v>
      </c>
      <c r="AO19" s="391">
        <f t="shared" si="9"/>
        <v>216917.25651817172</v>
      </c>
      <c r="AP19" s="391">
        <f t="shared" si="28"/>
        <v>23687948.362670943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617551.01804269396</v>
      </c>
      <c r="D20" s="390">
        <f>Transpose!C16*'Inflation Index'!C21*$B$3</f>
        <v>554529.38269126439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1728535.3825242154</v>
      </c>
      <c r="H20" s="390">
        <f t="shared" si="0"/>
        <v>675100.20296476909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37957.023160337209</v>
      </c>
      <c r="M20" s="390">
        <f>Transpose!F16*$B$3*'Inflation Index'!C21</f>
        <v>161073.36863839399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549546.99639554182</v>
      </c>
      <c r="Q20" s="390">
        <f t="shared" si="17"/>
        <v>214632.16348139296</v>
      </c>
      <c r="R20" s="285"/>
      <c r="S20" s="392">
        <f t="shared" si="25"/>
        <v>5628007.9864785457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749426.89228503034</v>
      </c>
      <c r="X20" s="391">
        <f t="shared" si="1"/>
        <v>232214.98437657638</v>
      </c>
      <c r="Y20" s="391">
        <f t="shared" si="19"/>
        <v>190438.52407235166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1728535.3825242154</v>
      </c>
      <c r="AC20" s="391">
        <f t="shared" si="4"/>
        <v>675100.20296476909</v>
      </c>
      <c r="AD20" s="391">
        <f t="shared" si="27"/>
        <v>18274572.539673794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32338.271364282951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549546.99639554182</v>
      </c>
      <c r="AO20" s="391">
        <f t="shared" si="9"/>
        <v>214632.16348139296</v>
      </c>
      <c r="AP20" s="391">
        <f t="shared" si="28"/>
        <v>23902580.526152335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619092.93333601858</v>
      </c>
      <c r="D21" s="390">
        <f>Transpose!C17*'Inflation Index'!C22*$B$3</f>
        <v>568997.93647826184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1653829.2070119036</v>
      </c>
      <c r="H21" s="390">
        <f t="shared" si="0"/>
        <v>600858.42890706169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50609.364213782952</v>
      </c>
      <c r="M21" s="390">
        <f>Transpose!F17*$B$3*'Inflation Index'!C22</f>
        <v>163826.23934667473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-889650.72560418281</v>
      </c>
      <c r="Q21" s="390">
        <f t="shared" si="17"/>
        <v>-323222.09270229022</v>
      </c>
      <c r="R21" s="285"/>
      <c r="S21" s="392">
        <f t="shared" si="25"/>
        <v>4703927.4648691937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238273.84274634082</v>
      </c>
      <c r="Y21" s="391">
        <f t="shared" si="19"/>
        <v>193039.89007032692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1653829.2070119036</v>
      </c>
      <c r="AC21" s="391">
        <f t="shared" si="4"/>
        <v>600858.42890706169</v>
      </c>
      <c r="AD21" s="391">
        <f t="shared" si="27"/>
        <v>18875430.968580857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110990.35501433864</v>
      </c>
      <c r="AJ21" s="391">
        <f t="shared" si="6"/>
        <v>68603.952825240674</v>
      </c>
      <c r="AK21" s="391">
        <f t="shared" si="23"/>
        <v>34841.295720878377</v>
      </c>
      <c r="AL21" s="391">
        <f t="shared" si="7"/>
        <v>0</v>
      </c>
      <c r="AM21" s="391">
        <f t="shared" si="8"/>
        <v>-1104086.3291646405</v>
      </c>
      <c r="AN21" s="391">
        <f t="shared" si="24"/>
        <v>-889650.72560418281</v>
      </c>
      <c r="AO21" s="391">
        <f t="shared" si="9"/>
        <v>-323222.09270229022</v>
      </c>
      <c r="AP21" s="391">
        <f t="shared" si="28"/>
        <v>23579358.433450043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620634.84862934332</v>
      </c>
      <c r="D22" s="390">
        <f>Transpose!C18*'Inflation Index'!C23*$B$3</f>
        <v>583767.64952489024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1567006.1151810365</v>
      </c>
      <c r="H22" s="390">
        <f t="shared" si="0"/>
        <v>529594.81868795422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50609.364213782952</v>
      </c>
      <c r="M22" s="390">
        <f>Transpose!F18*$B$3*'Inflation Index'!C23</f>
        <v>166617.19000409628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-934786.77997844294</v>
      </c>
      <c r="Q22" s="390">
        <f t="shared" si="17"/>
        <v>-315926.16675741941</v>
      </c>
      <c r="R22" s="285"/>
      <c r="S22" s="392">
        <f t="shared" si="25"/>
        <v>3858406.47942382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244458.81470891551</v>
      </c>
      <c r="Y22" s="391">
        <f t="shared" si="19"/>
        <v>195690.18814231263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1567006.1151810365</v>
      </c>
      <c r="AC22" s="391">
        <f t="shared" si="4"/>
        <v>529594.81868795422</v>
      </c>
      <c r="AD22" s="391">
        <f t="shared" si="27"/>
        <v>19405025.78726881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112159.09482062906</v>
      </c>
      <c r="AJ22" s="391">
        <f t="shared" si="6"/>
        <v>69772.692631531114</v>
      </c>
      <c r="AK22" s="391">
        <f t="shared" si="23"/>
        <v>35294.766765719069</v>
      </c>
      <c r="AL22" s="391">
        <f t="shared" si="7"/>
        <v>0</v>
      </c>
      <c r="AM22" s="391">
        <f t="shared" si="8"/>
        <v>-1152013.3341963221</v>
      </c>
      <c r="AN22" s="391">
        <f t="shared" si="24"/>
        <v>-934786.77997844294</v>
      </c>
      <c r="AO22" s="391">
        <f t="shared" si="9"/>
        <v>-315926.16675741941</v>
      </c>
      <c r="AP22" s="391">
        <f t="shared" si="28"/>
        <v>23263432.266692623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622214.71876065747</v>
      </c>
      <c r="D23" s="390">
        <f>Transpose!C19*'Inflation Index'!C24*$B$3</f>
        <v>598735.66727824241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1492042.0276899205</v>
      </c>
      <c r="H23" s="390">
        <f t="shared" si="0"/>
        <v>469078.60880134872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50920.806455098536</v>
      </c>
      <c r="M23" s="390">
        <f>Transpose!F19*$B$3*'Inflation Index'!C24</f>
        <v>169416.13242290801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-947535.37455282896</v>
      </c>
      <c r="Q23" s="390">
        <f t="shared" si="17"/>
        <v>-297892.79861872387</v>
      </c>
      <c r="R23" s="285"/>
      <c r="S23" s="392">
        <f t="shared" si="25"/>
        <v>3091435.0720037473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771844.68375190848</v>
      </c>
      <c r="X23" s="391">
        <f t="shared" si="1"/>
        <v>250726.8288434851</v>
      </c>
      <c r="Y23" s="391">
        <f t="shared" si="19"/>
        <v>198378.87344350631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1492042.0276899205</v>
      </c>
      <c r="AC23" s="391">
        <f t="shared" si="4"/>
        <v>469078.60880134872</v>
      </c>
      <c r="AD23" s="391">
        <f t="shared" si="27"/>
        <v>19874104.39607016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113592.02065875423</v>
      </c>
      <c r="AJ23" s="391">
        <f t="shared" si="6"/>
        <v>70944.779071569516</v>
      </c>
      <c r="AK23" s="391">
        <f t="shared" si="23"/>
        <v>35800.139147682799</v>
      </c>
      <c r="AL23" s="391">
        <f t="shared" si="7"/>
        <v>0</v>
      </c>
      <c r="AM23" s="391">
        <f t="shared" si="8"/>
        <v>-1167872.3134308355</v>
      </c>
      <c r="AN23" s="391">
        <f t="shared" si="24"/>
        <v>-947535.37455282896</v>
      </c>
      <c r="AO23" s="391">
        <f t="shared" si="9"/>
        <v>-297892.79861872387</v>
      </c>
      <c r="AP23" s="391">
        <f t="shared" si="28"/>
        <v>22965539.468073901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623794.58889197162</v>
      </c>
      <c r="D24" s="390">
        <f>Transpose!C20*'Inflation Index'!C25*$B$3</f>
        <v>614100.81043104164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1401902.240590587</v>
      </c>
      <c r="H24" s="390">
        <f t="shared" si="0"/>
        <v>409990.5414394472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51232.248696414121</v>
      </c>
      <c r="M24" s="390">
        <f>Transpose!F20*$B$3*'Inflation Index'!C25</f>
        <v>172278.63845383658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-983000.51757774933</v>
      </c>
      <c r="Q24" s="390">
        <f t="shared" si="17"/>
        <v>-287481.46822789544</v>
      </c>
      <c r="R24" s="285"/>
      <c r="S24" s="392">
        <f t="shared" si="25"/>
        <v>2393963.0623364048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201132.08330708923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1401902.2405905873</v>
      </c>
      <c r="AC24" s="391">
        <f t="shared" si="4"/>
        <v>409990.5414394472</v>
      </c>
      <c r="AD24" s="391">
        <f t="shared" si="27"/>
        <v>20284094.937509608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115051.56442490153</v>
      </c>
      <c r="AJ24" s="391">
        <f t="shared" si="6"/>
        <v>72143.483439630058</v>
      </c>
      <c r="AK24" s="391">
        <f t="shared" si="23"/>
        <v>36315.839285719114</v>
      </c>
      <c r="AL24" s="391">
        <f t="shared" si="7"/>
        <v>0</v>
      </c>
      <c r="AM24" s="391">
        <f t="shared" si="8"/>
        <v>-1206511.4047280001</v>
      </c>
      <c r="AN24" s="391">
        <f t="shared" si="24"/>
        <v>-983000.51757774933</v>
      </c>
      <c r="AO24" s="391">
        <f t="shared" si="9"/>
        <v>-287481.46822789544</v>
      </c>
      <c r="AP24" s="391">
        <f t="shared" si="28"/>
        <v>22678057.999846004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625374.45902328589</v>
      </c>
      <c r="D25" s="390">
        <f>Transpose!C21*'Inflation Index'!C26*$B$3</f>
        <v>629731.03816606768</v>
      </c>
      <c r="E25" s="390">
        <f>Transpose!D21*'Inflation Index'!C26</f>
        <v>773240.9541863281</v>
      </c>
      <c r="F25" s="390">
        <f>'AVOIDED COST - ALT 1'!S32</f>
        <v>-354873.08049486455</v>
      </c>
      <c r="G25" s="390">
        <f t="shared" si="13"/>
        <v>1673473.3708808173</v>
      </c>
      <c r="H25" s="390">
        <f t="shared" si="0"/>
        <v>455267.29129354027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51543.690937729705</v>
      </c>
      <c r="M25" s="390">
        <f>Transpose!F21*$B$3*'Inflation Index'!C26</f>
        <v>175166.36351988063</v>
      </c>
      <c r="N25" s="390">
        <f>'OPERATING COST ALT 2'!$AF$91*'Inflation Index'!$C26</f>
        <v>0</v>
      </c>
      <c r="O25" s="390">
        <f>'AVOIDED COST - ALT 2'!S32</f>
        <v>-613367.44128058839</v>
      </c>
      <c r="P25" s="390">
        <f t="shared" si="16"/>
        <v>-386657.38682297803</v>
      </c>
      <c r="Q25" s="390">
        <f t="shared" si="17"/>
        <v>-105189.87885949016</v>
      </c>
      <c r="R25" s="285"/>
      <c r="S25" s="392">
        <f t="shared" si="25"/>
        <v>1833505.8921833744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203928.36386493681</v>
      </c>
      <c r="Z25" s="391">
        <f t="shared" si="2"/>
        <v>773240.9541863281</v>
      </c>
      <c r="AA25" s="391">
        <f t="shared" si="3"/>
        <v>-354873.08049486455</v>
      </c>
      <c r="AB25" s="391">
        <f t="shared" si="20"/>
        <v>1673473.3708808173</v>
      </c>
      <c r="AC25" s="391">
        <f t="shared" si="4"/>
        <v>455267.29129354027</v>
      </c>
      <c r="AD25" s="391">
        <f t="shared" si="27"/>
        <v>20739362.228803147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</v>
      </c>
      <c r="AJ25" s="391">
        <f t="shared" si="6"/>
        <v>73352.748542663583</v>
      </c>
      <c r="AK25" s="391">
        <f t="shared" si="23"/>
        <v>36835.636988924954</v>
      </c>
      <c r="AL25" s="391">
        <f t="shared" si="7"/>
        <v>0</v>
      </c>
      <c r="AM25" s="391">
        <f t="shared" si="8"/>
        <v>-613367.44128058839</v>
      </c>
      <c r="AN25" s="391">
        <f t="shared" si="24"/>
        <v>-386657.38682297803</v>
      </c>
      <c r="AO25" s="391">
        <f t="shared" si="9"/>
        <v>-105189.87885949016</v>
      </c>
      <c r="AP25" s="391">
        <f t="shared" si="28"/>
        <v>22572868.120986514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626954.32915460016</v>
      </c>
      <c r="D26" s="390">
        <f>Transpose!C22*'Inflation Index'!C27*$B$3</f>
        <v>645660.22012680559</v>
      </c>
      <c r="E26" s="390">
        <f>Transpose!D22*'Inflation Index'!C27</f>
        <v>719132.73650179361</v>
      </c>
      <c r="F26" s="390">
        <f>'AVOIDED COST - ALT 1'!S33</f>
        <v>-379781.16955447441</v>
      </c>
      <c r="G26" s="390">
        <f t="shared" si="13"/>
        <v>1611966.1162287248</v>
      </c>
      <c r="H26" s="390">
        <f t="shared" si="0"/>
        <v>407938.8693375662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51855.13317904529</v>
      </c>
      <c r="M26" s="390">
        <f>Transpose!F22*$B$3*'Inflation Index'!C27</f>
        <v>178088.01387765398</v>
      </c>
      <c r="N26" s="390">
        <f>'OPERATING COST ALT 2'!$AG$91*'Inflation Index'!$C27</f>
        <v>0</v>
      </c>
      <c r="O26" s="390">
        <f>'AVOIDED COST - ALT 2'!S33</f>
        <v>-623597.9739482404</v>
      </c>
      <c r="P26" s="390">
        <f t="shared" si="16"/>
        <v>-393654.82689154113</v>
      </c>
      <c r="Q26" s="390">
        <f t="shared" si="17"/>
        <v>-99621.886201375106</v>
      </c>
      <c r="R26" s="285"/>
      <c r="S26" s="392">
        <f>Q26-H26+S25</f>
        <v>1325945.136644433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206773.21822495197</v>
      </c>
      <c r="Z26" s="391">
        <f t="shared" si="2"/>
        <v>719132.73650179361</v>
      </c>
      <c r="AA26" s="391">
        <f t="shared" si="3"/>
        <v>-379781.16955447441</v>
      </c>
      <c r="AB26" s="391">
        <f t="shared" si="20"/>
        <v>1611966.1162287248</v>
      </c>
      <c r="AC26" s="391">
        <f t="shared" si="4"/>
        <v>407938.8693375662</v>
      </c>
      <c r="AD26" s="391">
        <f t="shared" si="27"/>
        <v>21147301.098140713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118005.97999821798</v>
      </c>
      <c r="AJ26" s="391">
        <f t="shared" si="6"/>
        <v>74576.220216773028</v>
      </c>
      <c r="AK26" s="391">
        <f t="shared" si="23"/>
        <v>37360.946841708246</v>
      </c>
      <c r="AL26" s="391">
        <f t="shared" si="7"/>
        <v>0</v>
      </c>
      <c r="AM26" s="391">
        <f t="shared" si="8"/>
        <v>-623597.9739482404</v>
      </c>
      <c r="AN26" s="391">
        <f t="shared" si="24"/>
        <v>-393654.82689154113</v>
      </c>
      <c r="AO26" s="391">
        <f t="shared" si="9"/>
        <v>-99621.886201375106</v>
      </c>
      <c r="AP26" s="391">
        <f t="shared" si="28"/>
        <v>22473246.23478514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628534.19928591431</v>
      </c>
      <c r="D27" s="390">
        <f>Transpose!C23*'Inflation Index'!C28*$B$3</f>
        <v>661885.16848725348</v>
      </c>
      <c r="E27" s="390">
        <f>Transpose!D23*'Inflation Index'!C28</f>
        <v>859808.47055914381</v>
      </c>
      <c r="F27" s="390">
        <f>'AVOIDED COST - ALT 1'!S34</f>
        <v>-405384.42756725359</v>
      </c>
      <c r="G27" s="390">
        <f t="shared" si="13"/>
        <v>1744843.4107650581</v>
      </c>
      <c r="H27" s="390">
        <f t="shared" si="0"/>
        <v>410759.08020100836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51855.13317904529</v>
      </c>
      <c r="M27" s="390">
        <f>Transpose!F23*$B$3*'Inflation Index'!C28</f>
        <v>181041.86944606272</v>
      </c>
      <c r="N27" s="390">
        <f>'OPERATING COST ALT 2'!$AH$91*'Inflation Index'!$C28</f>
        <v>1601990.6102023036</v>
      </c>
      <c r="O27" s="390">
        <f>'AVOIDED COST - ALT 2'!S34</f>
        <v>-633941.27728285384</v>
      </c>
      <c r="P27" s="390">
        <f t="shared" si="16"/>
        <v>1200946.3355445578</v>
      </c>
      <c r="Q27" s="390">
        <f t="shared" si="17"/>
        <v>282718.55750239384</v>
      </c>
      <c r="R27" s="285"/>
      <c r="S27" s="392">
        <f t="shared" si="25"/>
        <v>1197904.6139458185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209666.12843215617</v>
      </c>
      <c r="Z27" s="391">
        <f t="shared" si="2"/>
        <v>859808.47055914381</v>
      </c>
      <c r="AA27" s="391">
        <f t="shared" ref="AA27:AA38" si="29">F27</f>
        <v>-405384.42756725359</v>
      </c>
      <c r="AB27" s="391">
        <f t="shared" ref="AB27:AB38" si="30">SUM(W27:AA27)</f>
        <v>1744843.4107650581</v>
      </c>
      <c r="AC27" s="391">
        <f t="shared" ref="AC27:AC38" si="31">H27</f>
        <v>410759.08020100836</v>
      </c>
      <c r="AD27" s="391">
        <f t="shared" ref="AD27:AD38" si="32">AC27+AD26</f>
        <v>21558060.17834172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37840.886523677509</v>
      </c>
      <c r="AL27" s="391">
        <f t="shared" ref="AL27:AL38" si="37">N27</f>
        <v>1601990.6102023036</v>
      </c>
      <c r="AM27" s="391">
        <f t="shared" ref="AM27:AM38" si="38">O27</f>
        <v>-633941.27728285384</v>
      </c>
      <c r="AN27" s="391">
        <f t="shared" ref="AN27:AN38" si="39">SUM(AI27:AM27)</f>
        <v>1200946.3355445578</v>
      </c>
      <c r="AO27" s="391">
        <f t="shared" ref="AO27:AO38" si="40">Q27</f>
        <v>282718.55750239384</v>
      </c>
      <c r="AP27" s="391">
        <f t="shared" ref="AP27:AP38" si="41">AO27+AP26</f>
        <v>22755964.792287532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634663.45200754143</v>
      </c>
      <c r="D28" s="390">
        <f>Transpose!C24*'Inflation Index'!C29*$B$3</f>
        <v>678429.11793571408</v>
      </c>
      <c r="E28" s="390">
        <f>Transpose!D24*'Inflation Index'!C29</f>
        <v>804773.80263173906</v>
      </c>
      <c r="F28" s="390">
        <f>'AVOIDED COST - ALT 1'!S35</f>
        <v>-431706.06831000734</v>
      </c>
      <c r="G28" s="390">
        <f t="shared" si="13"/>
        <v>1686160.3042649869</v>
      </c>
      <c r="H28" s="390">
        <f t="shared" si="0"/>
        <v>369250.51661567506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89185.549684051337</v>
      </c>
      <c r="M28" s="390">
        <f>Transpose!F24*$B$3*'Inflation Index'!C29</f>
        <v>184033.43448460737</v>
      </c>
      <c r="N28" s="390">
        <f>'OPERATING COST ALT 2'!$AI$91*'Inflation Index'!$C29</f>
        <v>1628462.1613204046</v>
      </c>
      <c r="O28" s="390">
        <f>'AVOIDED COST - ALT 2'!S35</f>
        <v>-644416.62515355588</v>
      </c>
      <c r="P28" s="390">
        <f t="shared" si="16"/>
        <v>1257264.5203355076</v>
      </c>
      <c r="Q28" s="390">
        <f t="shared" si="17"/>
        <v>275327.06853682816</v>
      </c>
      <c r="R28" s="285"/>
      <c r="S28" s="392">
        <f t="shared" si="25"/>
        <v>1103981.1658669715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815643.22527252801</v>
      </c>
      <c r="X28" s="391">
        <f t="shared" si="1"/>
        <v>284099.29561797075</v>
      </c>
      <c r="Y28" s="391">
        <f t="shared" si="19"/>
        <v>213350.04905275672</v>
      </c>
      <c r="Z28" s="391">
        <f t="shared" si="2"/>
        <v>804773.80263173906</v>
      </c>
      <c r="AA28" s="391">
        <f t="shared" si="29"/>
        <v>-431706.06831000734</v>
      </c>
      <c r="AB28" s="391">
        <f t="shared" si="30"/>
        <v>1686160.3042649869</v>
      </c>
      <c r="AC28" s="391">
        <f t="shared" si="31"/>
        <v>369250.51661567506</v>
      </c>
      <c r="AD28" s="391">
        <f t="shared" si="32"/>
        <v>21927310.694957394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77065.927338612804</v>
      </c>
      <c r="AK28" s="391">
        <f t="shared" si="36"/>
        <v>44392.364261909359</v>
      </c>
      <c r="AL28" s="391">
        <f t="shared" si="37"/>
        <v>1628462.1613204046</v>
      </c>
      <c r="AM28" s="391">
        <f t="shared" si="38"/>
        <v>-644416.62515355588</v>
      </c>
      <c r="AN28" s="391">
        <f t="shared" si="39"/>
        <v>1257264.5203355076</v>
      </c>
      <c r="AO28" s="391">
        <f t="shared" si="40"/>
        <v>275327.06853682816</v>
      </c>
      <c r="AP28" s="391">
        <f t="shared" si="41"/>
        <v>23031291.860824361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640792.70472916868</v>
      </c>
      <c r="D29" s="390">
        <f>Transpose!C25*'Inflation Index'!C30*$B$3</f>
        <v>695261.08915652661</v>
      </c>
      <c r="E29" s="390">
        <f>Transpose!D25*'Inflation Index'!C30</f>
        <v>747601.68859211635</v>
      </c>
      <c r="F29" s="390">
        <f>'AVOIDED COST - ALT 1'!S36</f>
        <v>-458735.44002541958</v>
      </c>
      <c r="G29" s="390">
        <f t="shared" si="13"/>
        <v>1624920.0424523922</v>
      </c>
      <c r="H29" s="390">
        <f t="shared" si="0"/>
        <v>331013.55763374106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126515.96618905738</v>
      </c>
      <c r="M29" s="390">
        <f>Transpose!F25*$B$3*'Inflation Index'!C30</f>
        <v>187053.44701816689</v>
      </c>
      <c r="N29" s="390">
        <f>'OPERATING COST ALT 2'!$AJ$91*'Inflation Index'!$C30</f>
        <v>1655185.4366393052</v>
      </c>
      <c r="O29" s="390">
        <f>'AVOIDED COST - ALT 2'!S36</f>
        <v>-654991.58556902653</v>
      </c>
      <c r="P29" s="390">
        <f t="shared" si="16"/>
        <v>1313763.2642775029</v>
      </c>
      <c r="Q29" s="390">
        <f t="shared" si="17"/>
        <v>267627.60051915242</v>
      </c>
      <c r="R29" s="285"/>
      <c r="S29" s="392">
        <f t="shared" si="25"/>
        <v>1040595.2087523828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217080.7671807578</v>
      </c>
      <c r="Z29" s="391">
        <f t="shared" si="2"/>
        <v>747601.68859211635</v>
      </c>
      <c r="AA29" s="391">
        <f t="shared" si="29"/>
        <v>-458735.44002541958</v>
      </c>
      <c r="AB29" s="391">
        <f t="shared" si="30"/>
        <v>1624920.0424523922</v>
      </c>
      <c r="AC29" s="391">
        <f t="shared" si="31"/>
        <v>331013.55763374106</v>
      </c>
      <c r="AD29" s="391">
        <f t="shared" si="32"/>
        <v>22258324.252591137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184290.35988119</v>
      </c>
      <c r="AJ29" s="391">
        <f t="shared" si="35"/>
        <v>78330.589203587471</v>
      </c>
      <c r="AK29" s="391">
        <f t="shared" si="36"/>
        <v>50948.464122446821</v>
      </c>
      <c r="AL29" s="391">
        <f t="shared" si="37"/>
        <v>1655185.4366393052</v>
      </c>
      <c r="AM29" s="391">
        <f t="shared" si="38"/>
        <v>-654991.58556902653</v>
      </c>
      <c r="AN29" s="391">
        <f t="shared" si="39"/>
        <v>1313763.2642775029</v>
      </c>
      <c r="AO29" s="391">
        <f t="shared" si="40"/>
        <v>267627.60051915242</v>
      </c>
      <c r="AP29" s="391">
        <f t="shared" si="41"/>
        <v>23298919.461343516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646921.95745079592</v>
      </c>
      <c r="D30" s="390">
        <f>Transpose!C26*'Inflation Index'!C31*$B$3</f>
        <v>712462.79426322924</v>
      </c>
      <c r="E30" s="390">
        <f>Transpose!D26*'Inflation Index'!C31</f>
        <v>687984.06983787043</v>
      </c>
      <c r="F30" s="390">
        <f>'AVOIDED COST - ALT 1'!S37</f>
        <v>-486535.66758836532</v>
      </c>
      <c r="G30" s="390">
        <f t="shared" si="13"/>
        <v>1560833.1539635304</v>
      </c>
      <c r="H30" s="390">
        <f t="shared" si="0"/>
        <v>295775.23196451738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163846.38269406342</v>
      </c>
      <c r="M30" s="390">
        <f>Transpose!F26*$B$3*'Inflation Index'!C31</f>
        <v>190123.01834917205</v>
      </c>
      <c r="N30" s="390">
        <f>'OPERATING COST ALT 2'!$AK$91*'Inflation Index'!$C31</f>
        <v>1682347.2443728559</v>
      </c>
      <c r="O30" s="390">
        <f>'AVOIDED COST - ALT 2'!S37</f>
        <v>-665740.082456748</v>
      </c>
      <c r="P30" s="390">
        <f t="shared" si="16"/>
        <v>1370576.5629593432</v>
      </c>
      <c r="Q30" s="390">
        <f t="shared" si="17"/>
        <v>259721.93107573024</v>
      </c>
      <c r="R30" s="285"/>
      <c r="S30" s="392">
        <f t="shared" si="25"/>
        <v>1004541.9078635956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220871.5593237193</v>
      </c>
      <c r="Z30" s="391">
        <f t="shared" si="2"/>
        <v>687984.06983787043</v>
      </c>
      <c r="AA30" s="391">
        <f t="shared" si="29"/>
        <v>-486535.66758836532</v>
      </c>
      <c r="AB30" s="391">
        <f t="shared" si="30"/>
        <v>1560833.1539635304</v>
      </c>
      <c r="AC30" s="391">
        <f t="shared" si="31"/>
        <v>295775.23196451738</v>
      </c>
      <c r="AD30" s="391">
        <f t="shared" si="32"/>
        <v>22554099.484555654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57512.616249905914</v>
      </c>
      <c r="AL30" s="391">
        <f t="shared" si="37"/>
        <v>1682347.2443728559</v>
      </c>
      <c r="AM30" s="391">
        <f t="shared" si="38"/>
        <v>-665740.082456748</v>
      </c>
      <c r="AN30" s="391">
        <f t="shared" si="39"/>
        <v>1370576.5629593432</v>
      </c>
      <c r="AO30" s="391">
        <f t="shared" si="40"/>
        <v>259721.93107573024</v>
      </c>
      <c r="AP30" s="391">
        <f t="shared" si="41"/>
        <v>23558641.392419245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653051.21017242316</v>
      </c>
      <c r="D31" s="390">
        <f>Transpose!C27*'Inflation Index'!C32*$B$3</f>
        <v>730041.8352966716</v>
      </c>
      <c r="E31" s="390">
        <f>Transpose!D27*'Inflation Index'!C32</f>
        <v>626566.62623988453</v>
      </c>
      <c r="F31" s="390">
        <f>'AVOIDED COST - ALT 1'!S38</f>
        <v>-515124.77188452525</v>
      </c>
      <c r="G31" s="390">
        <f t="shared" si="13"/>
        <v>1494534.899824454</v>
      </c>
      <c r="H31" s="390">
        <f t="shared" si="0"/>
        <v>263452.86083470256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201176.79919906947</v>
      </c>
      <c r="M31" s="390">
        <f>Transpose!F27*$B$3*'Inflation Index'!C32</f>
        <v>193242.96174391801</v>
      </c>
      <c r="N31" s="390">
        <f>'OPERATING COST ALT 2'!$AL$91*'Inflation Index'!$C32</f>
        <v>0</v>
      </c>
      <c r="O31" s="390">
        <f>'AVOIDED COST - ALT 2'!S38</f>
        <v>-676664.96357274137</v>
      </c>
      <c r="P31" s="390">
        <f t="shared" si="16"/>
        <v>-282245.20262975385</v>
      </c>
      <c r="Q31" s="390">
        <f t="shared" si="17"/>
        <v>-49753.475879628502</v>
      </c>
      <c r="R31" s="285"/>
      <c r="S31" s="392">
        <f t="shared" si="25"/>
        <v>691335.57114926458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224723.66065410752</v>
      </c>
      <c r="Z31" s="391">
        <f t="shared" si="2"/>
        <v>626566.62623988453</v>
      </c>
      <c r="AA31" s="391">
        <f t="shared" si="29"/>
        <v>-515124.77188452525</v>
      </c>
      <c r="AB31" s="391">
        <f t="shared" si="30"/>
        <v>1494534.8998244544</v>
      </c>
      <c r="AC31" s="391">
        <f t="shared" si="31"/>
        <v>263452.86083470256</v>
      </c>
      <c r="AD31" s="391">
        <f t="shared" si="32"/>
        <v>22817552.345390357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249412.29486685805</v>
      </c>
      <c r="AJ31" s="391">
        <f t="shared" si="35"/>
        <v>80922.513293098003</v>
      </c>
      <c r="AK31" s="391">
        <f t="shared" si="36"/>
        <v>64084.952783031462</v>
      </c>
      <c r="AL31" s="391">
        <f t="shared" si="37"/>
        <v>0</v>
      </c>
      <c r="AM31" s="391">
        <f t="shared" si="38"/>
        <v>-676664.96357274137</v>
      </c>
      <c r="AN31" s="391">
        <f t="shared" si="39"/>
        <v>-282245.20262975385</v>
      </c>
      <c r="AO31" s="391">
        <f t="shared" si="40"/>
        <v>-49753.475879628502</v>
      </c>
      <c r="AP31" s="391">
        <f t="shared" si="41"/>
        <v>23508887.916539617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659180.46289405029</v>
      </c>
      <c r="D32" s="390">
        <f>Transpose!C28*'Inflation Index'!C33*$B$3</f>
        <v>748005.96423214581</v>
      </c>
      <c r="E32" s="390">
        <f>Transpose!D28*'Inflation Index'!C33</f>
        <v>562948.17735616071</v>
      </c>
      <c r="F32" s="390">
        <f>'AVOIDED COST - ALT 1'!S39</f>
        <v>-544521.1576641358</v>
      </c>
      <c r="G32" s="390">
        <f t="shared" si="13"/>
        <v>1425613.4468182211</v>
      </c>
      <c r="H32" s="390">
        <f t="shared" si="0"/>
        <v>233770.75357461048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201176.79919906947</v>
      </c>
      <c r="M32" s="390">
        <f>Transpose!F28*$B$3*'Inflation Index'!C33</f>
        <v>196414.10381450524</v>
      </c>
      <c r="N32" s="390">
        <f>'OPERATING COST ALT 2'!$AM$91*'Inflation Index'!$C33</f>
        <v>0</v>
      </c>
      <c r="O32" s="390">
        <f>'AVOIDED COST - ALT 2'!S39</f>
        <v>-687769.1234050747</v>
      </c>
      <c r="P32" s="390">
        <f t="shared" si="16"/>
        <v>-290178.22039149998</v>
      </c>
      <c r="Q32" s="390">
        <f t="shared" si="17"/>
        <v>-47583.151942947385</v>
      </c>
      <c r="R32" s="285"/>
      <c r="S32" s="392">
        <f t="shared" si="25"/>
        <v>409981.66563170671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228638.33070559631</v>
      </c>
      <c r="Z32" s="391">
        <f t="shared" si="2"/>
        <v>562948.17735616071</v>
      </c>
      <c r="AA32" s="391">
        <f t="shared" si="29"/>
        <v>-544521.1576641358</v>
      </c>
      <c r="AB32" s="391">
        <f t="shared" si="30"/>
        <v>1425613.4468182211</v>
      </c>
      <c r="AC32" s="391">
        <f t="shared" si="31"/>
        <v>233770.75357461048</v>
      </c>
      <c r="AD32" s="391">
        <f t="shared" si="32"/>
        <v>23051323.098964967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82250.462233879924</v>
      </c>
      <c r="AK32" s="391">
        <f t="shared" si="36"/>
        <v>64600.196972054837</v>
      </c>
      <c r="AL32" s="391">
        <f t="shared" si="37"/>
        <v>0</v>
      </c>
      <c r="AM32" s="391">
        <f t="shared" si="38"/>
        <v>-687769.1234050747</v>
      </c>
      <c r="AN32" s="391">
        <f t="shared" si="39"/>
        <v>-290178.22039149998</v>
      </c>
      <c r="AO32" s="391">
        <f t="shared" si="40"/>
        <v>-47583.151942947385</v>
      </c>
      <c r="AP32" s="391">
        <f t="shared" si="41"/>
        <v>23461304.764596671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665309.71561567741</v>
      </c>
      <c r="D33" s="390">
        <f>Transpose!C29*'Inflation Index'!C34*$B$3</f>
        <v>766363.08585310378</v>
      </c>
      <c r="E33" s="390">
        <f>Transpose!D29*'Inflation Index'!C34</f>
        <v>496703.00908166269</v>
      </c>
      <c r="F33" s="390">
        <f>'AVOIDED COST - ALT 1'!S40</f>
        <v>-574743.6212876346</v>
      </c>
      <c r="G33" s="390">
        <f t="shared" si="13"/>
        <v>1353632.1892628092</v>
      </c>
      <c r="H33" s="390">
        <f t="shared" si="0"/>
        <v>206481.24147966586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201176.79919906947</v>
      </c>
      <c r="M33" s="390">
        <f>Transpose!F29*$B$3*'Inflation Index'!C34</f>
        <v>199637.284737846</v>
      </c>
      <c r="N33" s="390">
        <f>'OPERATING COST ALT 2'!$AN$91*'Inflation Index'!$C34</f>
        <v>0</v>
      </c>
      <c r="O33" s="390">
        <f>'AVOIDED COST - ALT 2'!S40</f>
        <v>-699055.5039407392</v>
      </c>
      <c r="P33" s="390">
        <f t="shared" si="16"/>
        <v>-298241.4200038237</v>
      </c>
      <c r="Q33" s="390">
        <f t="shared" si="17"/>
        <v>-45493.346827534624</v>
      </c>
      <c r="R33" s="285"/>
      <c r="S33" s="392">
        <f t="shared" si="25"/>
        <v>158007.07732450624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232616.8538399862</v>
      </c>
      <c r="Z33" s="391">
        <f t="shared" si="2"/>
        <v>496703.00908166269</v>
      </c>
      <c r="AA33" s="391">
        <f t="shared" si="29"/>
        <v>-574743.6212876346</v>
      </c>
      <c r="AB33" s="391">
        <f t="shared" si="30"/>
        <v>1353632.1892628095</v>
      </c>
      <c r="AC33" s="391">
        <f t="shared" si="31"/>
        <v>206481.24147966586</v>
      </c>
      <c r="AD33" s="391">
        <f t="shared" si="32"/>
        <v>23257804.340444632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252089.98456280775</v>
      </c>
      <c r="AJ33" s="391">
        <f t="shared" si="35"/>
        <v>83600.202989047742</v>
      </c>
      <c r="AK33" s="391">
        <f t="shared" si="36"/>
        <v>65123.896385059939</v>
      </c>
      <c r="AL33" s="391">
        <f t="shared" si="37"/>
        <v>0</v>
      </c>
      <c r="AM33" s="391">
        <f t="shared" si="38"/>
        <v>-699055.5039407392</v>
      </c>
      <c r="AN33" s="391">
        <f t="shared" si="39"/>
        <v>-298241.42000382382</v>
      </c>
      <c r="AO33" s="391">
        <f t="shared" si="40"/>
        <v>-45493.346827534624</v>
      </c>
      <c r="AP33" s="391">
        <f>AO33+AP32</f>
        <v>23415811.417769138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671438.96833730477</v>
      </c>
      <c r="D34" s="390">
        <f>Transpose!C30*'Inflation Index'!C35*$B$3</f>
        <v>785121.26067881158</v>
      </c>
      <c r="E34" s="390">
        <f>Transpose!D30*'Inflation Index'!C35</f>
        <v>442047.3079992889</v>
      </c>
      <c r="F34" s="390">
        <f>'AVOIDED COST - ALT 1'!S41</f>
        <v>-605811.35862215282</v>
      </c>
      <c r="G34" s="390">
        <f t="shared" si="13"/>
        <v>1292796.1783932524</v>
      </c>
      <c r="H34" s="390">
        <f t="shared" si="0"/>
        <v>183443.16078892781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201176.79919906947</v>
      </c>
      <c r="M34" s="390">
        <f>Transpose!F30*$B$3*'Inflation Index'!C35</f>
        <v>202913.35847826468</v>
      </c>
      <c r="N34" s="390">
        <f>'OPERATING COST ALT 2'!$AO$91*'Inflation Index'!$C35</f>
        <v>0</v>
      </c>
      <c r="O34" s="390">
        <f>'AVOIDED COST - ALT 2'!S41</f>
        <v>-710527.09544511535</v>
      </c>
      <c r="P34" s="390">
        <f t="shared" si="16"/>
        <v>-306436.9377677812</v>
      </c>
      <c r="Q34" s="390">
        <f t="shared" si="17"/>
        <v>-43482.307099999969</v>
      </c>
      <c r="R34" s="285"/>
      <c r="S34" s="392">
        <f t="shared" si="25"/>
        <v>-68918.390564421541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236660.53972288655</v>
      </c>
      <c r="Z34" s="391">
        <f t="shared" si="2"/>
        <v>442047.3079992889</v>
      </c>
      <c r="AA34" s="391">
        <f t="shared" si="29"/>
        <v>-605811.35862215282</v>
      </c>
      <c r="AB34" s="391">
        <f t="shared" si="30"/>
        <v>1292796.1783932527</v>
      </c>
      <c r="AC34" s="391">
        <f t="shared" si="31"/>
        <v>183443.16078892781</v>
      </c>
      <c r="AD34" s="391">
        <f t="shared" si="32"/>
        <v>23441247.501233559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65656.189773369188</v>
      </c>
      <c r="AL34" s="391">
        <f t="shared" si="37"/>
        <v>0</v>
      </c>
      <c r="AM34" s="391">
        <f t="shared" si="38"/>
        <v>-710527.09544511535</v>
      </c>
      <c r="AN34" s="391">
        <f t="shared" si="39"/>
        <v>-306436.9377677812</v>
      </c>
      <c r="AO34" s="391">
        <f t="shared" si="40"/>
        <v>-43482.307099999969</v>
      </c>
      <c r="AP34" s="391">
        <f t="shared" si="41"/>
        <v>23372329.110669136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677568.2210589319</v>
      </c>
      <c r="D35" s="390">
        <f>Transpose!C31*'Inflation Index'!C36*$B$3</f>
        <v>804288.70794694254</v>
      </c>
      <c r="E35" s="390">
        <f>Transpose!D31*'Inflation Index'!C36</f>
        <v>449301.36166797573</v>
      </c>
      <c r="F35" s="390">
        <f>'AVOIDED COST - ALT 1'!S42</f>
        <v>-637743.97309171094</v>
      </c>
      <c r="G35" s="390">
        <f t="shared" si="13"/>
        <v>1293414.3175821393</v>
      </c>
      <c r="H35" s="390">
        <f t="shared" si="0"/>
        <v>170726.39305329163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201176.79919906947</v>
      </c>
      <c r="M35" s="390">
        <f>Transpose!F31*$B$3*'Inflation Index'!C36</f>
        <v>206243.19301375106</v>
      </c>
      <c r="N35" s="390">
        <f>'OPERATING COST ALT 2'!$AP$91*'Inflation Index'!$C36</f>
        <v>0</v>
      </c>
      <c r="O35" s="390">
        <f>'AVOIDED COST - ALT 2'!S42</f>
        <v>-722186.93725422607</v>
      </c>
      <c r="P35" s="390">
        <f t="shared" si="16"/>
        <v>-314766.9450414055</v>
      </c>
      <c r="Q35" s="390">
        <f t="shared" si="17"/>
        <v>-41548.191054341019</v>
      </c>
      <c r="R35" s="285"/>
      <c r="S35" s="392">
        <f t="shared" si="25"/>
        <v>-281192.97467205417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240770.7238083246</v>
      </c>
      <c r="Z35" s="391">
        <f t="shared" si="2"/>
        <v>449301.36166797573</v>
      </c>
      <c r="AA35" s="391">
        <f t="shared" si="29"/>
        <v>-637743.97309171094</v>
      </c>
      <c r="AB35" s="391">
        <f t="shared" si="30"/>
        <v>1293414.3175821393</v>
      </c>
      <c r="AC35" s="391">
        <f t="shared" si="31"/>
        <v>170726.39305329163</v>
      </c>
      <c r="AD35" s="391">
        <f t="shared" si="32"/>
        <v>23611973.894286852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86366.496236914187</v>
      </c>
      <c r="AK35" s="391">
        <f t="shared" si="36"/>
        <v>66197.218165232116</v>
      </c>
      <c r="AL35" s="391">
        <f t="shared" si="37"/>
        <v>0</v>
      </c>
      <c r="AM35" s="391">
        <f t="shared" si="38"/>
        <v>-722186.93725422607</v>
      </c>
      <c r="AN35" s="391">
        <f t="shared" si="39"/>
        <v>-314766.94504140562</v>
      </c>
      <c r="AO35" s="391">
        <f t="shared" si="40"/>
        <v>-41548.191054341019</v>
      </c>
      <c r="AP35" s="391">
        <f t="shared" si="41"/>
        <v>23330780.919614796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683697.47378055914</v>
      </c>
      <c r="D36" s="390">
        <f>Transpose!C32*'Inflation Index'!C37*$B$3</f>
        <v>823873.80865211959</v>
      </c>
      <c r="E36" s="390">
        <f>Transpose!D32*'Inflation Index'!C37</f>
        <v>456674.45529839495</v>
      </c>
      <c r="F36" s="390">
        <f>'AVOIDED COST - ALT 1'!S43</f>
        <v>-670561.48388404108</v>
      </c>
      <c r="G36" s="390">
        <f t="shared" si="13"/>
        <v>1293684.2538470323</v>
      </c>
      <c r="H36" s="390">
        <f t="shared" si="0"/>
        <v>158848.39417999898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201176.79919906947</v>
      </c>
      <c r="M36" s="390">
        <f>Transpose!F32*$B$3*'Inflation Index'!C37</f>
        <v>209627.67056592627</v>
      </c>
      <c r="N36" s="390">
        <f>'OPERATING COST ALT 2'!$AQ$91*'Inflation Index'!$C37</f>
        <v>0</v>
      </c>
      <c r="O36" s="390">
        <f>'AVOIDED COST - ALT 2'!S43</f>
        <v>-734038.11857999326</v>
      </c>
      <c r="P36" s="390">
        <f t="shared" si="16"/>
        <v>-323233.64881499752</v>
      </c>
      <c r="Q36" s="390">
        <f t="shared" si="17"/>
        <v>-39689.086348944023</v>
      </c>
      <c r="R36" s="285"/>
      <c r="S36" s="392">
        <f t="shared" si="25"/>
        <v>-479730.45520099718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917616.73208259547</v>
      </c>
      <c r="X36" s="391">
        <f t="shared" si="1"/>
        <v>345005.78251763806</v>
      </c>
      <c r="Y36" s="391">
        <f t="shared" si="19"/>
        <v>244948.76783244527</v>
      </c>
      <c r="Z36" s="391">
        <f t="shared" si="2"/>
        <v>456674.45529839495</v>
      </c>
      <c r="AA36" s="391">
        <f t="shared" si="29"/>
        <v>-670561.48388404108</v>
      </c>
      <c r="AB36" s="391">
        <f t="shared" si="30"/>
        <v>1293684.2538470328</v>
      </c>
      <c r="AC36" s="391">
        <f t="shared" si="31"/>
        <v>158848.39417999898</v>
      </c>
      <c r="AD36" s="391">
        <f t="shared" si="32"/>
        <v>23770822.288466852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87783.781644022733</v>
      </c>
      <c r="AK36" s="391">
        <f t="shared" si="36"/>
        <v>66747.124903190255</v>
      </c>
      <c r="AL36" s="391">
        <f t="shared" si="37"/>
        <v>0</v>
      </c>
      <c r="AM36" s="391">
        <f t="shared" si="38"/>
        <v>-734038.11857999326</v>
      </c>
      <c r="AN36" s="391">
        <f t="shared" si="39"/>
        <v>-323233.64881499752</v>
      </c>
      <c r="AO36" s="391">
        <f t="shared" si="40"/>
        <v>-39689.086348944023</v>
      </c>
      <c r="AP36" s="391">
        <f t="shared" si="41"/>
        <v>23291091.833265852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689826.72650218627</v>
      </c>
      <c r="D37" s="390">
        <f>Transpose!C33*'Inflation Index'!C38*$B$3</f>
        <v>843885.10864144308</v>
      </c>
      <c r="E37" s="390">
        <f>Transpose!D33*'Inflation Index'!C38</f>
        <v>696252.81352764182</v>
      </c>
      <c r="F37" s="390">
        <f>'AVOIDED COST - ALT 1'!S44</f>
        <v>-704284.33431700803</v>
      </c>
      <c r="G37" s="390">
        <f t="shared" si="13"/>
        <v>1525680.3143542632</v>
      </c>
      <c r="H37" s="390">
        <f t="shared" si="0"/>
        <v>174264.77708036645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201176.79919906947</v>
      </c>
      <c r="M37" s="390">
        <f>Transpose!F33*$B$3*'Inflation Index'!C38</f>
        <v>213067.68783378275</v>
      </c>
      <c r="N37" s="390">
        <f>'OPERATING COST ALT 2'!$AR$91*'Inflation Index'!$C38</f>
        <v>1885378.4281592814</v>
      </c>
      <c r="O37" s="390">
        <f>'AVOIDED COST - ALT 2'!S44</f>
        <v>-746083.77932870574</v>
      </c>
      <c r="P37" s="390">
        <f t="shared" si="16"/>
        <v>1553539.135863428</v>
      </c>
      <c r="Q37" s="390">
        <f t="shared" si="17"/>
        <v>177446.84036999545</v>
      </c>
      <c r="R37" s="285"/>
      <c r="S37" s="392">
        <f t="shared" si="25"/>
        <v>-476548.39191136818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931130.0509404589</v>
      </c>
      <c r="X37" s="391">
        <f t="shared" si="1"/>
        <v>353385.72388670145</v>
      </c>
      <c r="Y37" s="391">
        <f t="shared" si="19"/>
        <v>249196.06031646905</v>
      </c>
      <c r="Z37" s="391">
        <f t="shared" si="2"/>
        <v>696252.81352764182</v>
      </c>
      <c r="AA37" s="391">
        <f t="shared" si="29"/>
        <v>-704284.33431700803</v>
      </c>
      <c r="AB37" s="391">
        <f t="shared" si="30"/>
        <v>1525680.3143542632</v>
      </c>
      <c r="AC37" s="391">
        <f t="shared" si="31"/>
        <v>174264.77708036645</v>
      </c>
      <c r="AD37" s="391">
        <f t="shared" si="32"/>
        <v>23945087.06554722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257714.10646227881</v>
      </c>
      <c r="AJ37" s="391">
        <f t="shared" si="35"/>
        <v>89224.32488851875</v>
      </c>
      <c r="AK37" s="391">
        <f t="shared" si="36"/>
        <v>67306.055682054706</v>
      </c>
      <c r="AL37" s="391">
        <f t="shared" si="37"/>
        <v>1885378.4281592814</v>
      </c>
      <c r="AM37" s="391">
        <f t="shared" si="38"/>
        <v>-746083.77932870574</v>
      </c>
      <c r="AN37" s="391">
        <f t="shared" si="39"/>
        <v>1553539.135863428</v>
      </c>
      <c r="AO37" s="391">
        <f t="shared" si="40"/>
        <v>177446.84036999545</v>
      </c>
      <c r="AP37" s="391">
        <f t="shared" si="41"/>
        <v>23468538.673635848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695955.97922381351</v>
      </c>
      <c r="D38" s="390">
        <f>Transpose!C34*'Inflation Index'!C39*$B$3</f>
        <v>864331.32176805311</v>
      </c>
      <c r="E38" s="390">
        <f>Transpose!D34*'Inflation Index'!C39</f>
        <v>707678.41251876112</v>
      </c>
      <c r="F38" s="390">
        <f>'AVOIDED COST - ALT 1'!S45</f>
        <v>-738933.40036765602</v>
      </c>
      <c r="G38" s="390">
        <f t="shared" si="13"/>
        <v>1529032.3131429718</v>
      </c>
      <c r="H38" s="390">
        <f t="shared" si="0"/>
        <v>162462.92635799455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201176.79919906947</v>
      </c>
      <c r="M38" s="390">
        <f>Transpose!F34*$B$3*'Inflation Index'!C39</f>
        <v>216564.15623125967</v>
      </c>
      <c r="N38" s="390">
        <f>'OPERATING COST ALT 2'!$AS$91*'Inflation Index'!$C39</f>
        <v>1916317.7327453729</v>
      </c>
      <c r="O38" s="390">
        <f>'AVOIDED COST - ALT 2'!S45</f>
        <v>-758327.11093292362</v>
      </c>
      <c r="P38" s="390">
        <f t="shared" si="16"/>
        <v>1575731.5772427784</v>
      </c>
      <c r="Q38" s="390">
        <f t="shared" si="17"/>
        <v>167424.82221801358</v>
      </c>
      <c r="R38" s="285"/>
      <c r="S38" s="392">
        <f t="shared" si="25"/>
        <v>-471586.49605134915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944825.49422767176</v>
      </c>
      <c r="X38" s="391">
        <f t="shared" si="1"/>
        <v>361947.7896851144</v>
      </c>
      <c r="Y38" s="391">
        <f t="shared" si="19"/>
        <v>253514.01707908048</v>
      </c>
      <c r="Z38" s="391">
        <f t="shared" si="2"/>
        <v>707678.41251876112</v>
      </c>
      <c r="AA38" s="391">
        <f t="shared" si="29"/>
        <v>-738933.40036765602</v>
      </c>
      <c r="AB38" s="391">
        <f t="shared" si="30"/>
        <v>1529032.3131429718</v>
      </c>
      <c r="AC38" s="391">
        <f t="shared" si="31"/>
        <v>162462.92635799455</v>
      </c>
      <c r="AD38" s="391">
        <f t="shared" si="32"/>
        <v>24107549.991905216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259178.28920829087</v>
      </c>
      <c r="AJ38" s="391">
        <f t="shared" si="35"/>
        <v>90688.507634530848</v>
      </c>
      <c r="AK38" s="391">
        <f t="shared" si="36"/>
        <v>67874.158587507394</v>
      </c>
      <c r="AL38" s="391">
        <f t="shared" si="37"/>
        <v>1916317.7327453729</v>
      </c>
      <c r="AM38" s="391">
        <f t="shared" si="38"/>
        <v>-758327.11093292362</v>
      </c>
      <c r="AN38" s="391">
        <f t="shared" si="39"/>
        <v>1575731.5772427784</v>
      </c>
      <c r="AO38" s="391">
        <f t="shared" si="40"/>
        <v>167424.82221801358</v>
      </c>
      <c r="AP38" s="391">
        <f t="shared" si="41"/>
        <v>23635963.49585386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702085.23194544064</v>
      </c>
      <c r="D39" s="390">
        <f>Transpose!C35*'Inflation Index'!C40*$B$3</f>
        <v>885221.33310380147</v>
      </c>
      <c r="E39" s="390">
        <f>Transpose!D35*'Inflation Index'!C40</f>
        <v>719291.50707150623</v>
      </c>
      <c r="F39" s="390">
        <f>'AVOIDED COST - ALT 1'!S46</f>
        <v>-770771.35719702835</v>
      </c>
      <c r="G39" s="390">
        <f t="shared" si="13"/>
        <v>1535826.7149237201</v>
      </c>
      <c r="H39" s="390">
        <f t="shared" si="0"/>
        <v>151799.85670527007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201176.79919906947</v>
      </c>
      <c r="M39" s="390">
        <f>Transpose!F35*$B$3*'Inflation Index'!C40</f>
        <v>220118.00212871723</v>
      </c>
      <c r="N39" s="390">
        <f>'OPERATING COST ALT 2'!$AS$91*'Inflation Index'!$C40</f>
        <v>1947764.7553333116</v>
      </c>
      <c r="O39" s="390">
        <f>'AVOIDED COST - ALT 2'!S46</f>
        <v>-770771.35719702835</v>
      </c>
      <c r="P39" s="390">
        <f t="shared" si="16"/>
        <v>1598288.1994640699</v>
      </c>
      <c r="Q39" s="390">
        <f t="shared" si="17"/>
        <v>157973.49876442287</v>
      </c>
      <c r="R39" s="285"/>
      <c r="S39" s="392">
        <f t="shared" si="25"/>
        <v>-465412.85399219638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257904.08175841955</v>
      </c>
      <c r="Z39" s="391">
        <f t="shared" ref="Z39" si="45">E39</f>
        <v>719291.50707150623</v>
      </c>
      <c r="AA39" s="391">
        <f t="shared" ref="AA39" si="46">F39</f>
        <v>-770771.35719702835</v>
      </c>
      <c r="AB39" s="391">
        <f t="shared" ref="AB39" si="47">SUM(W39:AA39)</f>
        <v>1535826.7149237201</v>
      </c>
      <c r="AC39" s="391">
        <f t="shared" ref="AC39" si="48">H39</f>
        <v>151799.85670527007</v>
      </c>
      <c r="AD39" s="391">
        <f t="shared" ref="AD39" si="49">AC39+AD38</f>
        <v>24259349.848610487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92176.717809345573</v>
      </c>
      <c r="AK39" s="391">
        <f t="shared" ref="AK39" si="54">SUM(AI39:AJ39)*($B$3-1)</f>
        <v>68451.584135335506</v>
      </c>
      <c r="AL39" s="391">
        <f t="shared" ref="AL39" si="55">N39</f>
        <v>1947764.7553333116</v>
      </c>
      <c r="AM39" s="391">
        <f t="shared" ref="AM39" si="56">O39</f>
        <v>-770771.35719702835</v>
      </c>
      <c r="AN39" s="391">
        <f t="shared" ref="AN39" si="57">SUM(AI39:AM39)</f>
        <v>1598288.1994640699</v>
      </c>
      <c r="AO39" s="391">
        <f t="shared" ref="AO39" si="58">Q39</f>
        <v>157973.49876442287</v>
      </c>
      <c r="AP39" s="391">
        <f t="shared" ref="AP39" si="59">AO39+AP38</f>
        <v>23793936.994618282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workbookViewId="0">
      <selection activeCell="N22" sqref="N22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162238.80206671995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2253332.3844066425</v>
      </c>
      <c r="I5" s="60">
        <f>'Summary Calculations'!AC7</f>
        <v>2253332.3844066425</v>
      </c>
      <c r="J5" s="60">
        <f>'Summary Calculations'!AD7</f>
        <v>2253332.3844066425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164810.45181002634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2193561.1419266462</v>
      </c>
      <c r="I6" s="60">
        <f>'Summary Calculations'!AC8</f>
        <v>2040521.9924899035</v>
      </c>
      <c r="J6" s="60">
        <f>'Summary Calculations'!AD8</f>
        <v>4293854.3768965462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685984.04906788992</v>
      </c>
      <c r="D7" s="60">
        <f>'Summary Calculations'!X9</f>
        <v>172646.30018788984</v>
      </c>
      <c r="E7" s="60">
        <f>'Summary Calculations'!Y9</f>
        <v>166574.28775562122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2162581.6488771616</v>
      </c>
      <c r="I7" s="60">
        <f>'Summary Calculations'!AC9</f>
        <v>1871352.4273680141</v>
      </c>
      <c r="J7" s="60">
        <f>'Summary Calculations'!AD9</f>
        <v>6165206.8042645603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168437.79034304171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2122352.2079778784</v>
      </c>
      <c r="I8" s="60">
        <f>'Summary Calculations'!AC10</f>
        <v>1708409.8420338365</v>
      </c>
      <c r="J8" s="60">
        <f>'Summary Calculations'!AD10</f>
        <v>7873616.6462983973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695727.26665325114</v>
      </c>
      <c r="D9" s="60">
        <f>'Summary Calculations'!X11</f>
        <v>182389.51777325117</v>
      </c>
      <c r="E9" s="60">
        <f>'Summary Calculations'!Y11</f>
        <v>170354.6561787414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2065593.7796180849</v>
      </c>
      <c r="I9" s="60">
        <f>'Summary Calculations'!AC11</f>
        <v>1546717.7164808065</v>
      </c>
      <c r="J9" s="60">
        <f>'Summary Calculations'!AD11</f>
        <v>9420334.3627792038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172335.50058888126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2003814.5389388488</v>
      </c>
      <c r="I10" s="60">
        <f>'Summary Calculations'!AC12</f>
        <v>1395774.3147265234</v>
      </c>
      <c r="J10" s="60">
        <f>'Summary Calculations'!AD12</f>
        <v>10816108.677505728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174374.63392840876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1932654.9834980995</v>
      </c>
      <c r="I11" s="60">
        <f>'Summary Calculations'!AC13</f>
        <v>1252286.0577768118</v>
      </c>
      <c r="J11" s="60">
        <f>'Summary Calculations'!AD13</f>
        <v>12068394.73528254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176440.682849484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1861841.8923179675</v>
      </c>
      <c r="I12" s="60">
        <f>'Summary Calculations'!AC14</f>
        <v>1122234.3252916441</v>
      </c>
      <c r="J12" s="60">
        <f>'Summary Calculations'!AD14</f>
        <v>13190629.060574185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716865.59032469383</v>
      </c>
      <c r="D13" s="60">
        <f>'Summary Calculations'!X15</f>
        <v>203527.84144469383</v>
      </c>
      <c r="E13" s="60">
        <f>'Summary Calculations'!Y15</f>
        <v>178556.32576326118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1784831.9944174993</v>
      </c>
      <c r="I13" s="60">
        <f>'Summary Calculations'!AC15</f>
        <v>1000759.285501852</v>
      </c>
      <c r="J13" s="60">
        <f>'Summary Calculations'!AD15</f>
        <v>14191388.346076038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180703.01506088572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1695301.6945348233</v>
      </c>
      <c r="I14" s="60">
        <f>'Summary Calculations'!AC16</f>
        <v>884241.34548954095</v>
      </c>
      <c r="J14" s="60">
        <f>'Summary Calculations'!AD16</f>
        <v>15075629.691565579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728025.97733991581</v>
      </c>
      <c r="D15" s="60">
        <f>'Summary Calculations'!X17</f>
        <v>214688.22845991576</v>
      </c>
      <c r="E15" s="60">
        <f>'Summary Calculations'!Y17</f>
        <v>182886.55592516728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1920183.152538205</v>
      </c>
      <c r="I15" s="60">
        <f>'Summary Calculations'!AC17</f>
        <v>931661.20683830173</v>
      </c>
      <c r="J15" s="60">
        <f>'Summary Calculations'!AD17</f>
        <v>16007290.898403881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220415.7388873325</v>
      </c>
      <c r="E16" s="60">
        <f>'Summary Calculations'!Y18</f>
        <v>185359.35892151162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1862127.1620661789</v>
      </c>
      <c r="I16" s="60">
        <f>'Summary Calculations'!AC18</f>
        <v>840458.41186953196</v>
      </c>
      <c r="J16" s="60">
        <f>'Summary Calculations'!AD18</f>
        <v>16847749.310273413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187870.95588118004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1790438.5684828761</v>
      </c>
      <c r="I17" s="60">
        <f>'Summary Calculations'!AC19</f>
        <v>751723.02643561456</v>
      </c>
      <c r="J17" s="60">
        <f>'Summary Calculations'!AD19</f>
        <v>17599472.336709026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749426.89228503034</v>
      </c>
      <c r="D18" s="60">
        <f>'Summary Calculations'!X20</f>
        <v>232214.98437657638</v>
      </c>
      <c r="E18" s="60">
        <f>'Summary Calculations'!Y20</f>
        <v>190438.52407235166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1728535.3825242154</v>
      </c>
      <c r="I18" s="60">
        <f>'Summary Calculations'!AC20</f>
        <v>675100.20296476909</v>
      </c>
      <c r="J18" s="60">
        <f>'Summary Calculations'!AD20</f>
        <v>18274572.539673794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238273.84274634082</v>
      </c>
      <c r="E19" s="60">
        <f>'Summary Calculations'!Y21</f>
        <v>193039.89007032692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1653829.2070119036</v>
      </c>
      <c r="I19" s="60">
        <f>'Summary Calculations'!AC21</f>
        <v>600858.42890706169</v>
      </c>
      <c r="J19" s="60">
        <f>'Summary Calculations'!AD21</f>
        <v>18875430.968580857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244458.81470891551</v>
      </c>
      <c r="E20" s="60">
        <f>'Summary Calculations'!Y22</f>
        <v>195690.18814231263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1567006.1151810365</v>
      </c>
      <c r="I20" s="60">
        <f>'Summary Calculations'!AC22</f>
        <v>529594.81868795422</v>
      </c>
      <c r="J20" s="60">
        <f>'Summary Calculations'!AD22</f>
        <v>19405025.78726881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771844.68375190848</v>
      </c>
      <c r="D21" s="60">
        <f>'Summary Calculations'!X23</f>
        <v>250726.8288434851</v>
      </c>
      <c r="E21" s="60">
        <f>'Summary Calculations'!Y23</f>
        <v>198378.87344350631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1492042.0276899205</v>
      </c>
      <c r="I21" s="60">
        <f>'Summary Calculations'!AC23</f>
        <v>469078.60880134872</v>
      </c>
      <c r="J21" s="60">
        <f>'Summary Calculations'!AD23</f>
        <v>19874104.39607016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201132.08330708923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1401902.2405905873</v>
      </c>
      <c r="I22" s="82">
        <f>'Summary Calculations'!AC24</f>
        <v>409990.5414394472</v>
      </c>
      <c r="J22" s="82">
        <f>'Summary Calculations'!AD24</f>
        <v>20284094.937509608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203928.36386493681</v>
      </c>
      <c r="F23" s="60">
        <f>'Summary Calculations'!Z25</f>
        <v>773240.9541863281</v>
      </c>
      <c r="G23" s="60">
        <f>'Summary Calculations'!AA25</f>
        <v>-354873.08049486455</v>
      </c>
      <c r="H23" s="60">
        <f>'Summary Calculations'!AB25</f>
        <v>1673473.3708808173</v>
      </c>
      <c r="I23" s="60">
        <f>'Summary Calculations'!AC25</f>
        <v>455267.29129354027</v>
      </c>
      <c r="J23" s="60">
        <f>'Summary Calculations'!AD25</f>
        <v>20739362.228803147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206773.21822495197</v>
      </c>
      <c r="F24" s="82">
        <f>'Summary Calculations'!Z26</f>
        <v>719132.73650179361</v>
      </c>
      <c r="G24" s="82">
        <f>'Summary Calculations'!AA26</f>
        <v>-379781.16955447441</v>
      </c>
      <c r="H24" s="82">
        <f>'Summary Calculations'!AB26</f>
        <v>1611966.1162287248</v>
      </c>
      <c r="I24" s="82">
        <f>'Summary Calculations'!AC26</f>
        <v>407938.8693375662</v>
      </c>
      <c r="J24" s="82">
        <f>'Summary Calculations'!AD26</f>
        <v>21147301.098140713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209666.12843215617</v>
      </c>
      <c r="F25" s="82">
        <f>'Summary Calculations'!Z27</f>
        <v>859808.47055914381</v>
      </c>
      <c r="G25" s="82">
        <f>'Summary Calculations'!AA27</f>
        <v>-405384.42756725359</v>
      </c>
      <c r="H25" s="82">
        <f>'Summary Calculations'!AB27</f>
        <v>1744843.4107650581</v>
      </c>
      <c r="I25" s="82">
        <f>'Summary Calculations'!AC27</f>
        <v>410759.08020100836</v>
      </c>
      <c r="J25" s="82">
        <f>'Summary Calculations'!AD27</f>
        <v>21558060.17834172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815643.22527252801</v>
      </c>
      <c r="D26" s="60">
        <f>'Summary Calculations'!X28</f>
        <v>284099.29561797075</v>
      </c>
      <c r="E26" s="60">
        <f>'Summary Calculations'!Y28</f>
        <v>213350.04905275672</v>
      </c>
      <c r="F26" s="60">
        <f>'Summary Calculations'!Z28</f>
        <v>804773.80263173906</v>
      </c>
      <c r="G26" s="60">
        <f>'Summary Calculations'!AA28</f>
        <v>-431706.06831000734</v>
      </c>
      <c r="H26" s="60">
        <f>'Summary Calculations'!AB28</f>
        <v>1686160.3042649869</v>
      </c>
      <c r="I26" s="60">
        <f>'Summary Calculations'!AC28</f>
        <v>369250.51661567506</v>
      </c>
      <c r="J26" s="60">
        <f>'Summary Calculations'!AD28</f>
        <v>21927310.694957394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217080.7671807578</v>
      </c>
      <c r="F27" s="60">
        <f>'Summary Calculations'!Z29</f>
        <v>747601.68859211635</v>
      </c>
      <c r="G27" s="60">
        <f>'Summary Calculations'!AA29</f>
        <v>-458735.44002541958</v>
      </c>
      <c r="H27" s="60">
        <f>'Summary Calculations'!AB29</f>
        <v>1624920.0424523922</v>
      </c>
      <c r="I27" s="60">
        <f>'Summary Calculations'!AC29</f>
        <v>331013.55763374106</v>
      </c>
      <c r="J27" s="60">
        <f>'Summary Calculations'!AD29</f>
        <v>22258324.252591137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220871.5593237193</v>
      </c>
      <c r="F28" s="60">
        <f>'Summary Calculations'!Z30</f>
        <v>687984.06983787043</v>
      </c>
      <c r="G28" s="60">
        <f>'Summary Calculations'!AA30</f>
        <v>-486535.66758836532</v>
      </c>
      <c r="H28" s="60">
        <f>'Summary Calculations'!AB30</f>
        <v>1560833.1539635304</v>
      </c>
      <c r="I28" s="60">
        <f>'Summary Calculations'!AC30</f>
        <v>295775.23196451738</v>
      </c>
      <c r="J28" s="60">
        <f>'Summary Calculations'!AD30</f>
        <v>22554099.484555654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224723.66065410752</v>
      </c>
      <c r="F29" s="60">
        <f>'Summary Calculations'!Z31</f>
        <v>626566.62623988453</v>
      </c>
      <c r="G29" s="60">
        <f>'Summary Calculations'!AA31</f>
        <v>-515124.77188452525</v>
      </c>
      <c r="H29" s="60">
        <f>'Summary Calculations'!AB31</f>
        <v>1494534.8998244544</v>
      </c>
      <c r="I29" s="60">
        <f>'Summary Calculations'!AC31</f>
        <v>263452.86083470256</v>
      </c>
      <c r="J29" s="60">
        <f>'Summary Calculations'!AD31</f>
        <v>22817552.345390357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228638.33070559631</v>
      </c>
      <c r="F30" s="60">
        <f>'Summary Calculations'!Z32</f>
        <v>562948.17735616071</v>
      </c>
      <c r="G30" s="60">
        <f>'Summary Calculations'!AA32</f>
        <v>-544521.1576641358</v>
      </c>
      <c r="H30" s="60">
        <f>'Summary Calculations'!AB32</f>
        <v>1425613.4468182211</v>
      </c>
      <c r="I30" s="60">
        <f>'Summary Calculations'!AC32</f>
        <v>233770.75357461048</v>
      </c>
      <c r="J30" s="60">
        <f>'Summary Calculations'!AD32</f>
        <v>23051323.098964967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232616.8538399862</v>
      </c>
      <c r="F31" s="60">
        <f>'Summary Calculations'!Z33</f>
        <v>496703.00908166269</v>
      </c>
      <c r="G31" s="60">
        <f>'Summary Calculations'!AA33</f>
        <v>-574743.6212876346</v>
      </c>
      <c r="H31" s="60">
        <f>'Summary Calculations'!AB33</f>
        <v>1353632.1892628095</v>
      </c>
      <c r="I31" s="60">
        <f>'Summary Calculations'!AC33</f>
        <v>206481.24147966586</v>
      </c>
      <c r="J31" s="60">
        <f>'Summary Calculations'!AD33</f>
        <v>23257804.340444632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236660.53972288655</v>
      </c>
      <c r="F32" s="60">
        <f>'Summary Calculations'!Z34</f>
        <v>442047.3079992889</v>
      </c>
      <c r="G32" s="60">
        <f>'Summary Calculations'!AA34</f>
        <v>-605811.35862215282</v>
      </c>
      <c r="H32" s="60">
        <f>'Summary Calculations'!AB34</f>
        <v>1292796.1783932527</v>
      </c>
      <c r="I32" s="60">
        <f>'Summary Calculations'!AC34</f>
        <v>183443.16078892781</v>
      </c>
      <c r="J32" s="60">
        <f>'Summary Calculations'!AD34</f>
        <v>23441247.501233559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240770.7238083246</v>
      </c>
      <c r="F33" s="60">
        <f>'Summary Calculations'!Z35</f>
        <v>449301.36166797573</v>
      </c>
      <c r="G33" s="60">
        <f>'Summary Calculations'!AA35</f>
        <v>-637743.97309171094</v>
      </c>
      <c r="H33" s="60">
        <f>'Summary Calculations'!AB35</f>
        <v>1293414.3175821393</v>
      </c>
      <c r="I33" s="60">
        <f>'Summary Calculations'!AC35</f>
        <v>170726.39305329163</v>
      </c>
      <c r="J33" s="60">
        <f>'Summary Calculations'!AD35</f>
        <v>23611973.894286852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917616.73208259547</v>
      </c>
      <c r="D34" s="60">
        <f>'Summary Calculations'!X36</f>
        <v>345005.78251763806</v>
      </c>
      <c r="E34" s="60">
        <f>'Summary Calculations'!Y36</f>
        <v>244948.76783244527</v>
      </c>
      <c r="F34" s="60">
        <f>'Summary Calculations'!Z36</f>
        <v>456674.45529839495</v>
      </c>
      <c r="G34" s="60">
        <f>'Summary Calculations'!AA36</f>
        <v>-670561.48388404108</v>
      </c>
      <c r="H34" s="60">
        <f>'Summary Calculations'!AB36</f>
        <v>1293684.2538470328</v>
      </c>
      <c r="I34" s="60">
        <f>'Summary Calculations'!AC36</f>
        <v>158848.39417999898</v>
      </c>
      <c r="J34" s="60">
        <f>'Summary Calculations'!AD36</f>
        <v>23770822.288466852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931130.0509404589</v>
      </c>
      <c r="D35" s="60">
        <f>'Summary Calculations'!X37</f>
        <v>353385.72388670145</v>
      </c>
      <c r="E35" s="60">
        <f>'Summary Calculations'!Y37</f>
        <v>249196.06031646905</v>
      </c>
      <c r="F35" s="60">
        <f>'Summary Calculations'!Z37</f>
        <v>696252.81352764182</v>
      </c>
      <c r="G35" s="60">
        <f>'Summary Calculations'!AA37</f>
        <v>-704284.33431700803</v>
      </c>
      <c r="H35" s="60">
        <f>'Summary Calculations'!AB37</f>
        <v>1525680.3143542632</v>
      </c>
      <c r="I35" s="60">
        <f>'Summary Calculations'!AC37</f>
        <v>174264.77708036645</v>
      </c>
      <c r="J35" s="60">
        <f>'Summary Calculations'!AD37</f>
        <v>23945087.06554722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944825.49422767176</v>
      </c>
      <c r="D36" s="60">
        <f>'Summary Calculations'!X38</f>
        <v>361947.7896851144</v>
      </c>
      <c r="E36" s="60">
        <f>'Summary Calculations'!Y38</f>
        <v>253514.01707908048</v>
      </c>
      <c r="F36" s="60">
        <f>'Summary Calculations'!Z38</f>
        <v>707678.41251876112</v>
      </c>
      <c r="G36" s="60">
        <f>'Summary Calculations'!AA38</f>
        <v>-738933.40036765602</v>
      </c>
      <c r="H36" s="60">
        <f>'Summary Calculations'!AB38</f>
        <v>1529032.3131429718</v>
      </c>
      <c r="I36" s="60">
        <f>'Summary Calculations'!AC38</f>
        <v>162462.92635799455</v>
      </c>
      <c r="J36" s="60">
        <f>'Summary Calculations'!AD38</f>
        <v>24107549.991905216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257904.08175841955</v>
      </c>
      <c r="F37" s="18">
        <f>'Summary Calculations'!Z39</f>
        <v>719291.50707150623</v>
      </c>
      <c r="G37" s="18">
        <f>'Summary Calculations'!AA39</f>
        <v>-770771.35719702835</v>
      </c>
      <c r="H37" s="18">
        <f>'Summary Calculations'!AB39</f>
        <v>1535826.7149237201</v>
      </c>
      <c r="I37" s="18">
        <f>'Summary Calculations'!AC39</f>
        <v>151799.85670527007</v>
      </c>
      <c r="J37" s="18">
        <f>'Summary Calculations'!AD39</f>
        <v>24259349.848610487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H47" sqref="H47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5452999.5469571194</v>
      </c>
      <c r="D5" s="60">
        <f>'Summary Calculations'!AJ7</f>
        <v>1324999.8984000001</v>
      </c>
      <c r="E5" s="60">
        <f>'Summary Calculations'!AK7</f>
        <v>1314931.8923992808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7743462.1677682633</v>
      </c>
      <c r="I5" s="60">
        <f>'Summary Calculations'!AO7</f>
        <v>7743462.1677682633</v>
      </c>
      <c r="J5" s="60">
        <f>'Summary Calculations'!AP7</f>
        <v>7743462.1677682633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5507386.8749532327</v>
      </c>
      <c r="D6" s="60">
        <f>'Summary Calculations'!AJ8</f>
        <v>1379387.2263961132</v>
      </c>
      <c r="E6" s="60">
        <f>'Summary Calculations'!AK8</f>
        <v>1336034.175661773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7480419.9875634555</v>
      </c>
      <c r="I6" s="60">
        <f>'Summary Calculations'!AO8</f>
        <v>6958530.2209892608</v>
      </c>
      <c r="J6" s="60">
        <f>'Summary Calculations'!AP8</f>
        <v>14701992.388757523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1350507.7507858307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7460931.6597556993</v>
      </c>
      <c r="I7" s="60">
        <f>'Summary Calculations'!AO9</f>
        <v>6456187.4827523632</v>
      </c>
      <c r="J7" s="60">
        <f>'Summary Calculations'!AP9</f>
        <v>21158179.871509887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1365799.1642306393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7365954.9890009984</v>
      </c>
      <c r="I8" s="60">
        <f>'Summary Calculations'!AO10</f>
        <v>5929303.3229283458</v>
      </c>
      <c r="J8" s="60">
        <f>'Summary Calculations'!AP10</f>
        <v>27087483.194438234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22334.481948993398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-948153.91431375674</v>
      </c>
      <c r="I9" s="60">
        <f>'Summary Calculations'!AO11</f>
        <v>-709978.15334768465</v>
      </c>
      <c r="J9" s="60">
        <f>'Summary Calculations'!AP11</f>
        <v>26377505.041090548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22740.983631911971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-997721.44503889396</v>
      </c>
      <c r="I10" s="60">
        <f>'Summary Calculations'!AO12</f>
        <v>-694971.48522267351</v>
      </c>
      <c r="J10" s="60">
        <f>'Summary Calculations'!AP12</f>
        <v>25682533.555867873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23157.864666687001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-1072752.8410080804</v>
      </c>
      <c r="I11" s="60">
        <f>'Summary Calculations'!AO13</f>
        <v>-695102.55979747931</v>
      </c>
      <c r="J11" s="60">
        <f>'Summary Calculations'!AP13</f>
        <v>24987430.996070392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60760.850679167343</v>
      </c>
      <c r="D12" s="60">
        <f>'Summary Calculations'!AJ14</f>
        <v>60760.850679167343</v>
      </c>
      <c r="E12" s="60">
        <f>'Summary Calculations'!AK14</f>
        <v>23575.210063516923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-1119801.9554338758</v>
      </c>
      <c r="I12" s="60">
        <f>'Summary Calculations'!AO14</f>
        <v>-674966.11667280155</v>
      </c>
      <c r="J12" s="60">
        <f>'Summary Calculations'!AP14</f>
        <v>24312464.87939759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23999.89926025191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-1172623.1909335623</v>
      </c>
      <c r="I13" s="60">
        <f>'Summary Calculations'!AO15</f>
        <v>-657492.4420853199</v>
      </c>
      <c r="J13" s="60">
        <f>'Summary Calculations'!AP15</f>
        <v>23654972.437312271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62953.98177783635</v>
      </c>
      <c r="D14" s="60">
        <f>'Summary Calculations'!AJ16</f>
        <v>62953.98177783635</v>
      </c>
      <c r="E14" s="60">
        <f>'Summary Calculations'!AK16</f>
        <v>24426.144929800499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-1250727.4102605241</v>
      </c>
      <c r="I14" s="60">
        <f>'Summary Calculations'!AO16</f>
        <v>-652358.74632501742</v>
      </c>
      <c r="J14" s="60">
        <f>'Summary Calculations'!AP16</f>
        <v>23002613.690987255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</v>
      </c>
      <c r="D15" s="60">
        <f>'Summary Calculations'!AJ17</f>
        <v>64060.91967547591</v>
      </c>
      <c r="E15" s="60">
        <f>'Summary Calculations'!AK17</f>
        <v>24855.636834084646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485551.72286011523</v>
      </c>
      <c r="I15" s="60">
        <f>'Summary Calculations'!AO17</f>
        <v>235586.74780804326</v>
      </c>
      <c r="J15" s="60">
        <f>'Summary Calculations'!AP17</f>
        <v>23238200.438795298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65177.432048473958</v>
      </c>
      <c r="E16" s="60">
        <f>'Summary Calculations'!AK18</f>
        <v>27344.584140979139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515861.70561840385</v>
      </c>
      <c r="I16" s="60">
        <f>'Summary Calculations'!AO18</f>
        <v>232830.66735747622</v>
      </c>
      <c r="J16" s="60">
        <f>'Summary Calculations'!AP18</f>
        <v>23471031.106152773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66303.308347025173</v>
      </c>
      <c r="E17" s="60">
        <f>'Summary Calculations'!AK19</f>
        <v>29837.164650988256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516649.09625179996</v>
      </c>
      <c r="I17" s="60">
        <f>'Summary Calculations'!AO19</f>
        <v>216917.25651817172</v>
      </c>
      <c r="J17" s="60">
        <f>'Summary Calculations'!AP19</f>
        <v>23687948.362670943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32338.271364282951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549546.99639554182</v>
      </c>
      <c r="I18" s="60">
        <f>'Summary Calculations'!AO20</f>
        <v>214632.16348139296</v>
      </c>
      <c r="J18" s="60">
        <f>'Summary Calculations'!AP20</f>
        <v>23902580.526152335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110990.35501433864</v>
      </c>
      <c r="D19" s="60">
        <f>'Summary Calculations'!AJ21</f>
        <v>68603.952825240674</v>
      </c>
      <c r="E19" s="60">
        <f>'Summary Calculations'!AK21</f>
        <v>34841.295720878377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-889650.72560418281</v>
      </c>
      <c r="I19" s="60">
        <f>'Summary Calculations'!AO21</f>
        <v>-323222.09270229022</v>
      </c>
      <c r="J19" s="60">
        <f>'Summary Calculations'!AP21</f>
        <v>23579358.433450043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112159.09482062906</v>
      </c>
      <c r="D20" s="60">
        <f>'Summary Calculations'!AJ22</f>
        <v>69772.692631531114</v>
      </c>
      <c r="E20" s="60">
        <f>'Summary Calculations'!AK22</f>
        <v>35294.766765719069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-934786.77997844294</v>
      </c>
      <c r="I20" s="60">
        <f>'Summary Calculations'!AO22</f>
        <v>-315926.16675741941</v>
      </c>
      <c r="J20" s="60">
        <f>'Summary Calculations'!AP22</f>
        <v>23263432.266692623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113592.02065875423</v>
      </c>
      <c r="D21" s="60">
        <f>'Summary Calculations'!AJ23</f>
        <v>70944.779071569516</v>
      </c>
      <c r="E21" s="60">
        <f>'Summary Calculations'!AK23</f>
        <v>35800.139147682799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-947535.37455282896</v>
      </c>
      <c r="I21" s="60">
        <f>'Summary Calculations'!AO23</f>
        <v>-297892.79861872387</v>
      </c>
      <c r="J21" s="60">
        <f>'Summary Calculations'!AP23</f>
        <v>22965539.468073901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115051.56442490153</v>
      </c>
      <c r="D22" s="82">
        <f>'Summary Calculations'!AJ24</f>
        <v>72143.483439630058</v>
      </c>
      <c r="E22" s="82">
        <f>'Summary Calculations'!AK24</f>
        <v>36315.839285719114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-983000.51757774933</v>
      </c>
      <c r="I22" s="82">
        <f>'Summary Calculations'!AO24</f>
        <v>-287481.46822789544</v>
      </c>
      <c r="J22" s="82">
        <f>'Summary Calculations'!AP24</f>
        <v>22678057.999846004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</v>
      </c>
      <c r="D23" s="82">
        <f>'Summary Calculations'!AJ25</f>
        <v>73352.748542663583</v>
      </c>
      <c r="E23" s="82">
        <f>'Summary Calculations'!AK25</f>
        <v>36835.636988924954</v>
      </c>
      <c r="F23" s="82">
        <f>'Summary Calculations'!AL25</f>
        <v>0</v>
      </c>
      <c r="G23" s="82">
        <f>'Summary Calculations'!AM25</f>
        <v>-613367.44128058839</v>
      </c>
      <c r="H23" s="82">
        <f>'Summary Calculations'!AN25</f>
        <v>-386657.38682297803</v>
      </c>
      <c r="I23" s="82">
        <f>'Summary Calculations'!AO25</f>
        <v>-105189.87885949016</v>
      </c>
      <c r="J23" s="82">
        <f>'Summary Calculations'!AP25</f>
        <v>22572868.120986514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118005.97999821798</v>
      </c>
      <c r="D24" s="82">
        <f>'Summary Calculations'!AJ26</f>
        <v>74576.220216773028</v>
      </c>
      <c r="E24" s="82">
        <f>'Summary Calculations'!AK26</f>
        <v>37360.946841708246</v>
      </c>
      <c r="F24" s="82">
        <f>'Summary Calculations'!AL26</f>
        <v>0</v>
      </c>
      <c r="G24" s="82">
        <f>'Summary Calculations'!AM26</f>
        <v>-623597.9739482404</v>
      </c>
      <c r="H24" s="82">
        <f>'Summary Calculations'!AN26</f>
        <v>-393654.82689154113</v>
      </c>
      <c r="I24" s="82">
        <f>'Summary Calculations'!AO26</f>
        <v>-99621.886201375106</v>
      </c>
      <c r="J24" s="82">
        <f>'Summary Calculations'!AP26</f>
        <v>22473246.23478514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37840.886523677509</v>
      </c>
      <c r="F25" s="82">
        <f>'Summary Calculations'!AL27</f>
        <v>1601990.6102023036</v>
      </c>
      <c r="G25" s="82">
        <f>'Summary Calculations'!AM27</f>
        <v>-633941.27728285384</v>
      </c>
      <c r="H25" s="82">
        <f>'Summary Calculations'!AN27</f>
        <v>1200946.3355445578</v>
      </c>
      <c r="I25" s="82">
        <f>'Summary Calculations'!AO27</f>
        <v>282718.55750239384</v>
      </c>
      <c r="J25" s="82">
        <f>'Summary Calculations'!AP27</f>
        <v>22755964.792287532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77065.927338612804</v>
      </c>
      <c r="E26" s="60">
        <f>'Summary Calculations'!AK28</f>
        <v>44392.364261909359</v>
      </c>
      <c r="F26" s="60">
        <f>'Summary Calculations'!AL28</f>
        <v>1628462.1613204046</v>
      </c>
      <c r="G26" s="60">
        <f>'Summary Calculations'!AM28</f>
        <v>-644416.62515355588</v>
      </c>
      <c r="H26" s="60">
        <f>'Summary Calculations'!AN28</f>
        <v>1257264.5203355076</v>
      </c>
      <c r="I26" s="60">
        <f>'Summary Calculations'!AO28</f>
        <v>275327.06853682816</v>
      </c>
      <c r="J26" s="60">
        <f>'Summary Calculations'!AP28</f>
        <v>23031291.860824361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184290.35988119</v>
      </c>
      <c r="D27" s="60">
        <f>'Summary Calculations'!AJ29</f>
        <v>78330.589203587471</v>
      </c>
      <c r="E27" s="60">
        <f>'Summary Calculations'!AK29</f>
        <v>50948.464122446821</v>
      </c>
      <c r="F27" s="60">
        <f>'Summary Calculations'!AL29</f>
        <v>1655185.4366393052</v>
      </c>
      <c r="G27" s="60">
        <f>'Summary Calculations'!AM29</f>
        <v>-654991.58556902653</v>
      </c>
      <c r="H27" s="60">
        <f>'Summary Calculations'!AN29</f>
        <v>1313763.2642775029</v>
      </c>
      <c r="I27" s="60">
        <f>'Summary Calculations'!AO29</f>
        <v>267627.60051915242</v>
      </c>
      <c r="J27" s="60">
        <f>'Summary Calculations'!AP29</f>
        <v>23298919.461343516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57512.616249905914</v>
      </c>
      <c r="F28" s="60">
        <f>'Summary Calculations'!AL30</f>
        <v>1682347.2443728559</v>
      </c>
      <c r="G28" s="60">
        <f>'Summary Calculations'!AM30</f>
        <v>-665740.082456748</v>
      </c>
      <c r="H28" s="60">
        <f>'Summary Calculations'!AN30</f>
        <v>1370576.5629593432</v>
      </c>
      <c r="I28" s="60">
        <f>'Summary Calculations'!AO30</f>
        <v>259721.93107573024</v>
      </c>
      <c r="J28" s="60">
        <f>'Summary Calculations'!AP30</f>
        <v>23558641.392419245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249412.29486685805</v>
      </c>
      <c r="D29" s="60">
        <f>'Summary Calculations'!AJ31</f>
        <v>80922.513293098003</v>
      </c>
      <c r="E29" s="60">
        <f>'Summary Calculations'!AK31</f>
        <v>64084.952783031462</v>
      </c>
      <c r="F29" s="60">
        <f>'Summary Calculations'!AL31</f>
        <v>0</v>
      </c>
      <c r="G29" s="60">
        <f>'Summary Calculations'!AM31</f>
        <v>-676664.96357274137</v>
      </c>
      <c r="H29" s="60">
        <f>'Summary Calculations'!AN31</f>
        <v>-282245.20262975385</v>
      </c>
      <c r="I29" s="60">
        <f>'Summary Calculations'!AO31</f>
        <v>-49753.475879628502</v>
      </c>
      <c r="J29" s="60">
        <f>'Summary Calculations'!AP31</f>
        <v>23508887.916539617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82250.462233879924</v>
      </c>
      <c r="E30" s="60">
        <f>'Summary Calculations'!AK32</f>
        <v>64600.196972054837</v>
      </c>
      <c r="F30" s="60">
        <f>'Summary Calculations'!AL32</f>
        <v>0</v>
      </c>
      <c r="G30" s="60">
        <f>'Summary Calculations'!AM32</f>
        <v>-687769.1234050747</v>
      </c>
      <c r="H30" s="60">
        <f>'Summary Calculations'!AN32</f>
        <v>-290178.22039149998</v>
      </c>
      <c r="I30" s="60">
        <f>'Summary Calculations'!AO32</f>
        <v>-47583.151942947385</v>
      </c>
      <c r="J30" s="60">
        <f>'Summary Calculations'!AP32</f>
        <v>23461304.764596671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252089.98456280775</v>
      </c>
      <c r="D31" s="60">
        <f>'Summary Calculations'!AJ33</f>
        <v>83600.202989047742</v>
      </c>
      <c r="E31" s="60">
        <f>'Summary Calculations'!AK33</f>
        <v>65123.896385059939</v>
      </c>
      <c r="F31" s="60">
        <f>'Summary Calculations'!AL33</f>
        <v>0</v>
      </c>
      <c r="G31" s="60">
        <f>'Summary Calculations'!AM33</f>
        <v>-699055.5039407392</v>
      </c>
      <c r="H31" s="60">
        <f>'Summary Calculations'!AN33</f>
        <v>-298241.42000382382</v>
      </c>
      <c r="I31" s="60">
        <f>'Summary Calculations'!AO33</f>
        <v>-45493.346827534624</v>
      </c>
      <c r="J31" s="60">
        <f>'Summary Calculations'!AP33</f>
        <v>23415811.417769138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65656.189773369188</v>
      </c>
      <c r="F32" s="60">
        <f>'Summary Calculations'!AL34</f>
        <v>0</v>
      </c>
      <c r="G32" s="60">
        <f>'Summary Calculations'!AM34</f>
        <v>-710527.09544511535</v>
      </c>
      <c r="H32" s="60">
        <f>'Summary Calculations'!AN34</f>
        <v>-306436.9377677812</v>
      </c>
      <c r="I32" s="60">
        <f>'Summary Calculations'!AO34</f>
        <v>-43482.307099999969</v>
      </c>
      <c r="J32" s="60">
        <f>'Summary Calculations'!AP34</f>
        <v>23372329.110669136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86366.496236914187</v>
      </c>
      <c r="E33" s="60">
        <f>'Summary Calculations'!AK35</f>
        <v>66197.218165232116</v>
      </c>
      <c r="F33" s="60">
        <f>'Summary Calculations'!AL35</f>
        <v>0</v>
      </c>
      <c r="G33" s="60">
        <f>'Summary Calculations'!AM35</f>
        <v>-722186.93725422607</v>
      </c>
      <c r="H33" s="60">
        <f>'Summary Calculations'!AN35</f>
        <v>-314766.94504140562</v>
      </c>
      <c r="I33" s="60">
        <f>'Summary Calculations'!AO35</f>
        <v>-41548.191054341019</v>
      </c>
      <c r="J33" s="60">
        <f>'Summary Calculations'!AP35</f>
        <v>23330780.919614796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87783.781644022733</v>
      </c>
      <c r="E34" s="60">
        <f>'Summary Calculations'!AK36</f>
        <v>66747.124903190255</v>
      </c>
      <c r="F34" s="60">
        <f>'Summary Calculations'!AL36</f>
        <v>0</v>
      </c>
      <c r="G34" s="60">
        <f>'Summary Calculations'!AM36</f>
        <v>-734038.11857999326</v>
      </c>
      <c r="H34" s="60">
        <f>'Summary Calculations'!AN36</f>
        <v>-323233.64881499752</v>
      </c>
      <c r="I34" s="60">
        <f>'Summary Calculations'!AO36</f>
        <v>-39689.086348944023</v>
      </c>
      <c r="J34" s="60">
        <f>'Summary Calculations'!AP36</f>
        <v>23291091.833265852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257714.10646227881</v>
      </c>
      <c r="D35" s="60">
        <f>'Summary Calculations'!AJ37</f>
        <v>89224.32488851875</v>
      </c>
      <c r="E35" s="60">
        <f>'Summary Calculations'!AK37</f>
        <v>67306.055682054706</v>
      </c>
      <c r="F35" s="60">
        <f>'Summary Calculations'!AL37</f>
        <v>1885378.4281592814</v>
      </c>
      <c r="G35" s="60">
        <f>'Summary Calculations'!AM37</f>
        <v>-746083.77932870574</v>
      </c>
      <c r="H35" s="60">
        <f>'Summary Calculations'!AN37</f>
        <v>1553539.135863428</v>
      </c>
      <c r="I35" s="60">
        <f>'Summary Calculations'!AO37</f>
        <v>177446.84036999545</v>
      </c>
      <c r="J35" s="60">
        <f>'Summary Calculations'!AP37</f>
        <v>23468538.673635848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259178.28920829087</v>
      </c>
      <c r="D36" s="60">
        <f>'Summary Calculations'!AJ38</f>
        <v>90688.507634530848</v>
      </c>
      <c r="E36" s="60">
        <f>'Summary Calculations'!AK38</f>
        <v>67874.158587507394</v>
      </c>
      <c r="F36" s="60">
        <f>'Summary Calculations'!AL38</f>
        <v>1916317.7327453729</v>
      </c>
      <c r="G36" s="60">
        <f>'Summary Calculations'!AM38</f>
        <v>-758327.11093292362</v>
      </c>
      <c r="H36" s="60">
        <f>'Summary Calculations'!AN38</f>
        <v>1575731.5772427784</v>
      </c>
      <c r="I36" s="60">
        <f>'Summary Calculations'!AO38</f>
        <v>167424.82221801358</v>
      </c>
      <c r="J36" s="60">
        <f>'Summary Calculations'!AP38</f>
        <v>23635963.49585386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92176.717809345573</v>
      </c>
      <c r="E37" s="60">
        <f>'Summary Calculations'!AK39</f>
        <v>68451.584135335506</v>
      </c>
      <c r="F37" s="60">
        <f>'Summary Calculations'!AL39</f>
        <v>1947764.7553333116</v>
      </c>
      <c r="G37" s="60">
        <f>'Summary Calculations'!AM39</f>
        <v>-770771.35719702835</v>
      </c>
      <c r="H37" s="60">
        <f>'Summary Calculations'!AN39</f>
        <v>1598288.1994640699</v>
      </c>
      <c r="I37" s="60">
        <f>'Summary Calculations'!AO39</f>
        <v>157973.49876442287</v>
      </c>
      <c r="J37" s="60">
        <f>'Summary Calculations'!AP39</f>
        <v>23793936.994618282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23" sqref="B23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7.4999999999999997E-2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143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Capital Budget</TermName>
          <TermId xmlns="http://schemas.microsoft.com/office/infopath/2007/PartnerControls">15af5c68-45dc-4e11-9226-78ef5575ef40</TermId>
        </TermInfo>
      </Terms>
    </TopicTaxHTField0>
    <TaxCatchAll xmlns="bb9f5cce-8978-4b57-8055-abe6ee7aa763">
      <Value>53</Value>
    </TaxCatchAll>
    <Project xmlns="bb9f5cce-8978-4b57-8055-abe6ee7aa763">2023 NP Capital Budget Application</Project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2BC3D8-1FB1-4320-8B1E-79B5F6EDA2EE}"/>
</file>

<file path=customXml/itemProps2.xml><?xml version="1.0" encoding="utf-8"?>
<ds:datastoreItem xmlns:ds="http://schemas.openxmlformats.org/officeDocument/2006/customXml" ds:itemID="{5F7F835E-9D28-4445-BBD3-7EFA5167AA83}"/>
</file>

<file path=customXml/itemProps3.xml><?xml version="1.0" encoding="utf-8"?>
<ds:datastoreItem xmlns:ds="http://schemas.openxmlformats.org/officeDocument/2006/customXml" ds:itemID="{ECCEE4BC-D87B-4975-894E-BFAD99AFBB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2022-09-29T18:52:46Z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>53;#Capital Budget|15af5c68-45dc-4e11-9226-78ef5575ef40</vt:lpwstr>
  </property>
</Properties>
</file>